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730" windowHeight="6540" tabRatio="855" activeTab="1"/>
  </bookViews>
  <sheets>
    <sheet name="Nutzungsbedingungen" sheetId="10" r:id="rId1"/>
    <sheet name="Bedienung" sheetId="2" r:id="rId2"/>
    <sheet name="Ergebnis Werkstatt" sheetId="11" r:id="rId3"/>
    <sheet name="Datenerhebung allg" sheetId="4" r:id="rId4"/>
    <sheet name="Personalkosten" sheetId="9" r:id="rId5"/>
    <sheet name="Werkstattausstattung" sheetId="7" r:id="rId6"/>
    <sheet name="AU-spezifische Sonstige Kosten" sheetId="6" r:id="rId7"/>
  </sheets>
  <definedNames>
    <definedName name="_xlnm.Print_Area" localSheetId="6">'AU-spezifische Sonstige Kosten'!$A$1:$I$34</definedName>
    <definedName name="_xlnm.Print_Area" localSheetId="3">'Datenerhebung allg'!$A$1:$C$19</definedName>
    <definedName name="_xlnm.Print_Area" localSheetId="2">'Ergebnis Werkstatt'!$A$1:$B$36</definedName>
    <definedName name="_xlnm.Print_Area" localSheetId="4">Personalkosten!$A$1:$M$13</definedName>
    <definedName name="_xlnm.Print_Area" localSheetId="5">Werkstattausstattung!$A$1:$L$18</definedName>
    <definedName name="_xlnm.Print_Titles" localSheetId="6">'AU-spezifische Sonstige Kosten'!$1:$1</definedName>
    <definedName name="_xlnm.Print_Titles" localSheetId="5">Werkstattausstattung!$1:$3</definedName>
  </definedNames>
  <calcPr calcId="145621"/>
</workbook>
</file>

<file path=xl/calcChain.xml><?xml version="1.0" encoding="utf-8"?>
<calcChain xmlns="http://schemas.openxmlformats.org/spreadsheetml/2006/main">
  <c r="B26" i="11" l="1"/>
  <c r="H9" i="9" l="1"/>
  <c r="H7" i="9"/>
  <c r="I21" i="6" l="1"/>
  <c r="I23" i="6"/>
  <c r="F11" i="9" l="1"/>
  <c r="F13" i="9"/>
  <c r="P7" i="9" l="1"/>
  <c r="D22" i="11" l="1"/>
  <c r="B13" i="4"/>
  <c r="B23" i="4" l="1"/>
  <c r="B22" i="11" s="1"/>
  <c r="E9" i="9" l="1"/>
  <c r="F9" i="9" s="1"/>
  <c r="F14" i="9" s="1"/>
  <c r="H13" i="7" l="1"/>
  <c r="E21" i="7" l="1"/>
  <c r="E18" i="7"/>
  <c r="E15" i="7"/>
  <c r="B21" i="6" l="1"/>
  <c r="B7" i="9"/>
  <c r="C21" i="7"/>
  <c r="H21" i="7" l="1"/>
  <c r="J21" i="7" s="1"/>
  <c r="L21" i="7" s="1"/>
  <c r="B11" i="9"/>
  <c r="C13" i="9"/>
  <c r="B30" i="11"/>
  <c r="B32" i="11" l="1"/>
  <c r="D23" i="6"/>
  <c r="S9" i="7"/>
  <c r="G9" i="7"/>
  <c r="E31" i="6" l="1"/>
  <c r="I31" i="6" s="1"/>
  <c r="J13" i="7" l="1"/>
  <c r="H18" i="7"/>
  <c r="L18" i="7" s="1"/>
  <c r="K13" i="7"/>
  <c r="H9" i="7"/>
  <c r="L9" i="7" s="1"/>
  <c r="H8" i="7"/>
  <c r="L13" i="7" l="1"/>
  <c r="P9" i="9" l="1"/>
  <c r="J9" i="9" l="1"/>
  <c r="I9" i="9"/>
  <c r="K9" i="9"/>
  <c r="M29" i="6"/>
  <c r="M27" i="6"/>
  <c r="M13" i="6"/>
  <c r="P13" i="9"/>
  <c r="P11" i="9"/>
  <c r="E13" i="9"/>
  <c r="F29" i="6" l="1"/>
  <c r="E29" i="6"/>
  <c r="H29" i="6" s="1"/>
  <c r="F27" i="6"/>
  <c r="E27" i="6"/>
  <c r="H27" i="6" s="1"/>
  <c r="E23" i="6"/>
  <c r="E21" i="6"/>
  <c r="B17" i="6"/>
  <c r="E17" i="6" s="1"/>
  <c r="E15" i="6"/>
  <c r="H15" i="6" s="1"/>
  <c r="F13" i="6"/>
  <c r="E13" i="6"/>
  <c r="H13" i="6" s="1"/>
  <c r="E9" i="6"/>
  <c r="G9" i="6" s="1"/>
  <c r="E7" i="6"/>
  <c r="G7" i="6" s="1"/>
  <c r="C15" i="7"/>
  <c r="H15" i="7" s="1"/>
  <c r="L15" i="7" s="1"/>
  <c r="C11" i="7"/>
  <c r="B11" i="7"/>
  <c r="K8" i="7"/>
  <c r="H13" i="9"/>
  <c r="H11" i="7" l="1"/>
  <c r="L11" i="7" s="1"/>
  <c r="J8" i="7"/>
  <c r="L8" i="7" s="1"/>
  <c r="G23" i="6"/>
  <c r="G21" i="6"/>
  <c r="G29" i="6"/>
  <c r="I29" i="6" s="1"/>
  <c r="G15" i="6"/>
  <c r="I15" i="6" s="1"/>
  <c r="G27" i="6"/>
  <c r="I27" i="6" s="1"/>
  <c r="I17" i="6"/>
  <c r="H7" i="6"/>
  <c r="I7" i="6" s="1"/>
  <c r="H9" i="6"/>
  <c r="I9" i="6" s="1"/>
  <c r="G13" i="6"/>
  <c r="I13" i="6" s="1"/>
  <c r="H11" i="9"/>
  <c r="B12" i="11" l="1"/>
  <c r="B20" i="11"/>
  <c r="B16" i="11"/>
  <c r="B14" i="11"/>
  <c r="B18" i="11"/>
  <c r="L9" i="9"/>
  <c r="M9" i="9" s="1"/>
  <c r="B8" i="11" s="1"/>
  <c r="E7" i="9" l="1"/>
  <c r="F7" i="9" s="1"/>
  <c r="E11" i="9"/>
  <c r="K13" i="9" l="1"/>
  <c r="J13" i="9"/>
  <c r="I13" i="9"/>
  <c r="I7" i="9"/>
  <c r="K7" i="9"/>
  <c r="J7" i="9"/>
  <c r="K11" i="9"/>
  <c r="J11" i="9"/>
  <c r="I11" i="9"/>
  <c r="L13" i="9" l="1"/>
  <c r="M13" i="9" s="1"/>
  <c r="L7" i="9"/>
  <c r="M7" i="9" s="1"/>
  <c r="L11" i="9"/>
  <c r="M11" i="9" s="1"/>
  <c r="B10" i="11" l="1"/>
  <c r="B6" i="11" l="1"/>
  <c r="B24" i="11" s="1"/>
  <c r="B28" i="11" l="1"/>
  <c r="B34" i="11" s="1"/>
  <c r="B36" i="11" l="1"/>
</calcChain>
</file>

<file path=xl/comments1.xml><?xml version="1.0" encoding="utf-8"?>
<comments xmlns="http://schemas.openxmlformats.org/spreadsheetml/2006/main">
  <authors>
    <author>Ellen Schmidt</author>
  </authors>
  <commentList>
    <comment ref="B3" authorId="0">
      <text>
        <r>
          <rPr>
            <b/>
            <sz val="9"/>
            <color indexed="81"/>
            <rFont val="Tahoma"/>
            <family val="2"/>
          </rPr>
          <t>ZDK:</t>
        </r>
        <r>
          <rPr>
            <sz val="9"/>
            <color indexed="81"/>
            <rFont val="Tahoma"/>
            <family val="2"/>
          </rPr>
          <t xml:space="preserve">
Anzahl der beschäftigten Mechaniker inkl. der AU-Kräfte eingeben.</t>
        </r>
      </text>
    </comment>
    <comment ref="B4" authorId="0">
      <text>
        <r>
          <rPr>
            <b/>
            <sz val="9"/>
            <color indexed="81"/>
            <rFont val="Tahoma"/>
            <family val="2"/>
          </rPr>
          <t>ZDK:</t>
        </r>
        <r>
          <rPr>
            <sz val="9"/>
            <color indexed="81"/>
            <rFont val="Tahoma"/>
            <family val="2"/>
          </rPr>
          <t xml:space="preserve">
Anzahl der Fachkräfte AU eingeben.</t>
        </r>
      </text>
    </comment>
    <comment ref="B5" authorId="0">
      <text>
        <r>
          <rPr>
            <b/>
            <sz val="9"/>
            <color indexed="81"/>
            <rFont val="Tahoma"/>
            <family val="2"/>
          </rPr>
          <t>ZDK:</t>
        </r>
        <r>
          <rPr>
            <sz val="9"/>
            <color indexed="81"/>
            <rFont val="Tahoma"/>
            <family val="2"/>
          </rPr>
          <t xml:space="preserve">
Anzahl der AU-Verantwortlichlen eingeben.</t>
        </r>
      </text>
    </comment>
    <comment ref="B15" authorId="0">
      <text>
        <r>
          <rPr>
            <b/>
            <sz val="9"/>
            <color indexed="81"/>
            <rFont val="Tahoma"/>
            <family val="2"/>
          </rPr>
          <t>ZDK:</t>
        </r>
        <r>
          <rPr>
            <sz val="9"/>
            <color indexed="81"/>
            <rFont val="Tahoma"/>
            <family val="2"/>
          </rPr>
          <t xml:space="preserve">
Anzahl der AU-Prüfdurchgänge pro Jahr (mit und ohne zusätzlichen Werkstattdurchgängen) eingeben.</t>
        </r>
      </text>
    </comment>
    <comment ref="B19" authorId="0">
      <text>
        <r>
          <rPr>
            <b/>
            <sz val="9"/>
            <color indexed="81"/>
            <rFont val="Tahoma"/>
            <family val="2"/>
          </rPr>
          <t>ZDK:</t>
        </r>
        <r>
          <rPr>
            <sz val="9"/>
            <color indexed="81"/>
            <rFont val="Tahoma"/>
            <family val="2"/>
          </rPr>
          <t xml:space="preserve">
Wie hoch soll die Verzinsung des eingesetzten Eigenkapitals im Kfz-Betrieb sein? Dieser Wert sollte sich an der Verzinsung einer Anlage am Kapitalmarkt orientieren.</t>
        </r>
      </text>
    </comment>
  </commentList>
</comments>
</file>

<file path=xl/comments2.xml><?xml version="1.0" encoding="utf-8"?>
<comments xmlns="http://schemas.openxmlformats.org/spreadsheetml/2006/main">
  <authors>
    <author>Ellen Schmidt</author>
  </authors>
  <commentList>
    <comment ref="J5" authorId="0">
      <text>
        <r>
          <rPr>
            <b/>
            <sz val="9"/>
            <color indexed="81"/>
            <rFont val="Tahoma"/>
            <family val="2"/>
          </rPr>
          <t>ZDK:</t>
        </r>
        <r>
          <rPr>
            <sz val="9"/>
            <color indexed="81"/>
            <rFont val="Tahoma"/>
            <family val="2"/>
          </rPr>
          <t xml:space="preserve">
Wie viel Prozent eines Monatsgehaltes werden p.a. als Urlaubs- und Weihnachtsgeld gewährt?</t>
        </r>
      </text>
    </comment>
    <comment ref="K5" authorId="0">
      <text>
        <r>
          <rPr>
            <b/>
            <sz val="9"/>
            <color indexed="81"/>
            <rFont val="Tahoma"/>
            <family val="2"/>
          </rPr>
          <t>ZDK:</t>
        </r>
        <r>
          <rPr>
            <sz val="9"/>
            <color indexed="81"/>
            <rFont val="Tahoma"/>
            <family val="2"/>
          </rPr>
          <t xml:space="preserve">
Wie viel vermögenswirksame Leistungen werden p.a. gewährt?</t>
        </r>
      </text>
    </comment>
    <comment ref="L5" authorId="0">
      <text>
        <r>
          <rPr>
            <b/>
            <sz val="9"/>
            <color indexed="81"/>
            <rFont val="Tahoma"/>
            <family val="2"/>
          </rPr>
          <t>ZDK:</t>
        </r>
        <r>
          <rPr>
            <sz val="9"/>
            <color indexed="81"/>
            <rFont val="Tahoma"/>
            <family val="2"/>
          </rPr>
          <t xml:space="preserve">
Summe der Sozialversicherungs- und Berufsgenossenschaftsbeiträge in Prozent des Jahresgehaltes (inkl. Urlaubs- und Weihnachtsgeld, VWL) eingeben.</t>
        </r>
      </text>
    </comment>
    <comment ref="B7" authorId="0">
      <text>
        <r>
          <rPr>
            <b/>
            <sz val="9"/>
            <color indexed="81"/>
            <rFont val="Tahoma"/>
            <family val="2"/>
          </rPr>
          <t>ZDK:</t>
        </r>
        <r>
          <rPr>
            <sz val="9"/>
            <color indexed="81"/>
            <rFont val="Tahoma"/>
            <family val="2"/>
          </rPr>
          <t xml:space="preserve">
Da der AU-Verantwortliche nur mit der AU-Schulung hier im Ansatz beschäftigt ist, wird er voll angesetzt.</t>
        </r>
      </text>
    </comment>
    <comment ref="B9" authorId="0">
      <text>
        <r>
          <rPr>
            <b/>
            <sz val="9"/>
            <color indexed="81"/>
            <rFont val="Tahoma"/>
            <family val="2"/>
          </rPr>
          <t>ZDK:</t>
        </r>
        <r>
          <rPr>
            <sz val="9"/>
            <color indexed="81"/>
            <rFont val="Tahoma"/>
            <family val="2"/>
          </rPr>
          <t xml:space="preserve">
Da die Fachkraft AU nur mit der AU-Durchführung hier im Ansatz beschäftigt ist, wird sie voll angesetzt.</t>
        </r>
      </text>
    </comment>
    <comment ref="B11" authorId="0">
      <text>
        <r>
          <rPr>
            <b/>
            <sz val="9"/>
            <color indexed="81"/>
            <rFont val="Tahoma"/>
            <family val="2"/>
          </rPr>
          <t>ZDK:</t>
        </r>
        <r>
          <rPr>
            <sz val="9"/>
            <color indexed="81"/>
            <rFont val="Tahoma"/>
            <family val="2"/>
          </rPr>
          <t xml:space="preserve">
Da die Fachkraft AU nur mit der AU-Schulung hier im Ansatz beschäftigt ist, wird sie voll angesetzt.
Auch wenn nur 1 Fachkraft AU zur AU-Durchführung benötigt wird, müssen jedoch aus Vertretungsgründen mindestens 2 geschult sein.</t>
        </r>
      </text>
    </comment>
    <comment ref="B13" authorId="0">
      <text>
        <r>
          <rPr>
            <b/>
            <sz val="9"/>
            <color indexed="81"/>
            <rFont val="Tahoma"/>
            <family val="2"/>
          </rPr>
          <t>ZDK:</t>
        </r>
        <r>
          <rPr>
            <sz val="9"/>
            <color indexed="81"/>
            <rFont val="Tahoma"/>
            <family val="2"/>
          </rPr>
          <t xml:space="preserve">
Da die Fachkraft AU nur mit der AU-Messgerät-Wartung hier im Ansatz beschäftigt ist, wird sie voll angesetzt.</t>
        </r>
      </text>
    </comment>
  </commentList>
</comments>
</file>

<file path=xl/comments3.xml><?xml version="1.0" encoding="utf-8"?>
<comments xmlns="http://schemas.openxmlformats.org/spreadsheetml/2006/main">
  <authors>
    <author>Ellen Schmidt</author>
  </authors>
  <commentList>
    <comment ref="E7" authorId="0">
      <text>
        <r>
          <rPr>
            <b/>
            <sz val="9"/>
            <color indexed="81"/>
            <rFont val="Tahoma"/>
            <family val="2"/>
          </rPr>
          <t>ZDK:</t>
        </r>
        <r>
          <rPr>
            <sz val="9"/>
            <color indexed="81"/>
            <rFont val="Tahoma"/>
            <family val="2"/>
          </rPr>
          <t xml:space="preserve">
Zu wie viel Prozent wird das AU-Messgerät für die AU-Prüfung genutzt? Eine realistische Eingabe ist hier äußerst wichtig!</t>
        </r>
      </text>
    </comment>
    <comment ref="G7" authorId="0">
      <text>
        <r>
          <rPr>
            <b/>
            <sz val="9"/>
            <color indexed="81"/>
            <rFont val="Tahoma"/>
            <family val="2"/>
          </rPr>
          <t>ZDK:</t>
        </r>
        <r>
          <rPr>
            <sz val="9"/>
            <color indexed="81"/>
            <rFont val="Tahoma"/>
            <family val="2"/>
          </rPr>
          <t xml:space="preserve">
1 eingeben, wenn dass AU-Messgerät vom Kfz-Betrieb gekauft wurde. 2 eingeben, wenn das AU-Messgerät vom Kfz-Betrieb geleast wurde.</t>
        </r>
      </text>
    </comment>
    <comment ref="G9" authorId="0">
      <text>
        <r>
          <rPr>
            <b/>
            <sz val="9"/>
            <color indexed="81"/>
            <rFont val="Tahoma"/>
            <family val="2"/>
          </rPr>
          <t>ZDK:</t>
        </r>
        <r>
          <rPr>
            <sz val="9"/>
            <color indexed="81"/>
            <rFont val="Tahoma"/>
            <family val="2"/>
          </rPr>
          <t xml:space="preserve">
Leasingrate p.a. eingeben.</t>
        </r>
      </text>
    </comment>
    <comment ref="E11" authorId="0">
      <text>
        <r>
          <rPr>
            <b/>
            <sz val="9"/>
            <color indexed="81"/>
            <rFont val="Tahoma"/>
            <family val="2"/>
          </rPr>
          <t>ZDK:</t>
        </r>
        <r>
          <rPr>
            <sz val="9"/>
            <color indexed="81"/>
            <rFont val="Tahoma"/>
            <family val="2"/>
          </rPr>
          <t xml:space="preserve">
Da das AU-Messgerät nur zum Zwecke der Durchführung der AU geeicht wird, werden die Eichgebühren der AU zu 100% angelastet.</t>
        </r>
      </text>
    </comment>
    <comment ref="E13" authorId="0">
      <text>
        <r>
          <rPr>
            <b/>
            <sz val="9"/>
            <color indexed="81"/>
            <rFont val="Tahoma"/>
            <family val="2"/>
          </rPr>
          <t>ZDK:</t>
        </r>
        <r>
          <rPr>
            <sz val="9"/>
            <color indexed="81"/>
            <rFont val="Tahoma"/>
            <family val="2"/>
          </rPr>
          <t xml:space="preserve">
Die AU-Software wird nur zur AU-Durchführung benötigt und deswegen zu 100% angesetzt.</t>
        </r>
      </text>
    </comment>
    <comment ref="I13" authorId="0">
      <text>
        <r>
          <rPr>
            <b/>
            <sz val="9"/>
            <color indexed="81"/>
            <rFont val="Tahoma"/>
            <family val="2"/>
          </rPr>
          <t>ZDK:</t>
        </r>
        <r>
          <rPr>
            <sz val="9"/>
            <color indexed="81"/>
            <rFont val="Tahoma"/>
            <family val="2"/>
          </rPr>
          <t xml:space="preserve">
Update-Intervall eingeben.</t>
        </r>
      </text>
    </comment>
    <comment ref="E15" authorId="0">
      <text>
        <r>
          <rPr>
            <b/>
            <sz val="9"/>
            <color indexed="81"/>
            <rFont val="Tahoma"/>
            <family val="2"/>
          </rPr>
          <t>ZDK:</t>
        </r>
        <r>
          <rPr>
            <sz val="9"/>
            <color indexed="81"/>
            <rFont val="Tahoma"/>
            <family val="2"/>
          </rPr>
          <t xml:space="preserve">
Entspricht der Nutzung des AU-Messgerätes zur AU-Durchführung.</t>
        </r>
      </text>
    </comment>
    <comment ref="C16" authorId="0">
      <text>
        <r>
          <rPr>
            <b/>
            <sz val="9"/>
            <color indexed="81"/>
            <rFont val="Tahoma"/>
            <family val="2"/>
          </rPr>
          <t>ZDK:</t>
        </r>
        <r>
          <rPr>
            <sz val="9"/>
            <color indexed="81"/>
            <rFont val="Tahoma"/>
            <family val="2"/>
          </rPr>
          <t xml:space="preserve">
1 für die Nutzung der SilverDAT online eingeben oder 0 für die Nichtnutzung.</t>
        </r>
      </text>
    </comment>
    <comment ref="E18" authorId="0">
      <text>
        <r>
          <rPr>
            <b/>
            <sz val="9"/>
            <color indexed="81"/>
            <rFont val="Tahoma"/>
            <family val="2"/>
          </rPr>
          <t>ZDK:</t>
        </r>
        <r>
          <rPr>
            <sz val="9"/>
            <color indexed="81"/>
            <rFont val="Tahoma"/>
            <family val="2"/>
          </rPr>
          <t xml:space="preserve">
Entspricht der Nutzung des AU-Messgerätes zur AU-Durchführung.</t>
        </r>
      </text>
    </comment>
    <comment ref="G20" authorId="0">
      <text>
        <r>
          <rPr>
            <b/>
            <sz val="9"/>
            <color indexed="81"/>
            <rFont val="Tahoma"/>
            <family val="2"/>
          </rPr>
          <t>ZDK:</t>
        </r>
        <r>
          <rPr>
            <sz val="9"/>
            <color indexed="81"/>
            <rFont val="Tahoma"/>
            <family val="2"/>
          </rPr>
          <t xml:space="preserve">
1 eingeben, wenn dass AU-Messgerät halbjährlich von einer externen Firma gewartet wird. 0 eingeben, wenn das AU-Messgerät vom Kfz-Betrieb halbjährlich gewartet wird.</t>
        </r>
      </text>
    </comment>
    <comment ref="E21" authorId="0">
      <text>
        <r>
          <rPr>
            <b/>
            <sz val="9"/>
            <color indexed="81"/>
            <rFont val="Tahoma"/>
            <family val="2"/>
          </rPr>
          <t>ZDK:</t>
        </r>
        <r>
          <rPr>
            <sz val="9"/>
            <color indexed="81"/>
            <rFont val="Tahoma"/>
            <family val="2"/>
          </rPr>
          <t xml:space="preserve">
Entspricht der Nutzung des AU-Messgerätes zur AU-Durchführung.</t>
        </r>
      </text>
    </comment>
    <comment ref="I21" authorId="0">
      <text>
        <r>
          <rPr>
            <b/>
            <sz val="9"/>
            <color indexed="81"/>
            <rFont val="Tahoma"/>
            <family val="2"/>
          </rPr>
          <t>ZDK:</t>
        </r>
        <r>
          <rPr>
            <sz val="9"/>
            <color indexed="81"/>
            <rFont val="Tahoma"/>
            <family val="2"/>
          </rPr>
          <t xml:space="preserve">
Die Wartungskosten fallen halbjährlich an.</t>
        </r>
      </text>
    </comment>
  </commentList>
</comments>
</file>

<file path=xl/sharedStrings.xml><?xml version="1.0" encoding="utf-8"?>
<sst xmlns="http://schemas.openxmlformats.org/spreadsheetml/2006/main" count="210" uniqueCount="164">
  <si>
    <t>Herausgeber:</t>
  </si>
  <si>
    <t>Franz-Lohe-Strasse 21</t>
  </si>
  <si>
    <t>53129 Bonn</t>
  </si>
  <si>
    <t>Zentralverband deutsches Kfz-Gewerbe e.V. (ZDK)</t>
  </si>
  <si>
    <t>Telefon: 0228-9127-0</t>
  </si>
  <si>
    <t>Telefax: 0228-9127-150</t>
  </si>
  <si>
    <t>Internet: www.kfzgewerbe.de</t>
  </si>
  <si>
    <t>E-Mail: zdk@kfzgewerbe.de</t>
  </si>
  <si>
    <t xml:space="preserve">Nutzungsbedingungen </t>
  </si>
  <si>
    <t>I. Vertragsgegenstand</t>
  </si>
  <si>
    <t>2. Nicht Gegenstand dieses Vertrages ist die Installation und die Wartung der vertragsgegenständlichen Software auf der Hardware des Nutzers.</t>
  </si>
  <si>
    <t>II. Urheberrecht/Nutzungsrechte</t>
  </si>
  <si>
    <t>III. Sachmängelhaftung</t>
  </si>
  <si>
    <t>4. Abschnitt III. Sachmängelhaftung gilt nicht für Ansprüche auf Schadensersatz; für diese Ansprüche gilt Abschnitt IV. Haftung.</t>
  </si>
  <si>
    <t>IV. Haftung</t>
  </si>
  <si>
    <t>5. Die Haftungsbeschränkungen dieses Abschnitts gelten nicht bei Verletzung von Leben, Körper oder Gesundheit.</t>
  </si>
  <si>
    <t>V. Gerichtsstand</t>
  </si>
  <si>
    <t>VWL p.a.</t>
  </si>
  <si>
    <t>Mitarbeiter</t>
  </si>
  <si>
    <t>Anzahl</t>
  </si>
  <si>
    <t>Tätigkeit</t>
  </si>
  <si>
    <t>Mechaniker (Fachkraft)</t>
  </si>
  <si>
    <t>AU mit Endrohrmessung</t>
  </si>
  <si>
    <t>Verhältnis</t>
  </si>
  <si>
    <t>Zeitanteil AU-Prüfung im Vergleich zu Produktive Stunden Mechaniker</t>
  </si>
  <si>
    <t>Arbeitsstunden pro Tag und Mitarbeiter</t>
  </si>
  <si>
    <t>Zeitanteil AU-Prüfung im Vergleich zu Anwesenheitsstunden</t>
  </si>
  <si>
    <t>AU-Prüfdurchgänge pro Jahr</t>
  </si>
  <si>
    <t>Zeitanteil AU-Prüfung im Vergleich zu Anwesenheitsstunden Mechaniker</t>
  </si>
  <si>
    <t>Gewichtetes Jahresgehalt</t>
  </si>
  <si>
    <t>Anteil</t>
  </si>
  <si>
    <t>Anzahl Mitarbeiter für AU-Durchgänge</t>
  </si>
  <si>
    <t>Gesamter Anteil</t>
  </si>
  <si>
    <t>Werkstattausstattung (Mitnutzung)</t>
  </si>
  <si>
    <t>Prüfgebühr für AU-Messgerät</t>
  </si>
  <si>
    <t>AU-spezifische Kosten</t>
  </si>
  <si>
    <t>Kosten</t>
  </si>
  <si>
    <t>Anerkennungsverfahren</t>
  </si>
  <si>
    <t>AU-Ausstattung</t>
  </si>
  <si>
    <t xml:space="preserve">Zusatzzeichen "Anerkannte AU-Werkstatt" </t>
  </si>
  <si>
    <t>Prägezange für AU-Nachweis</t>
  </si>
  <si>
    <t>AU-Nachweissiegel mit Jahreszahl</t>
  </si>
  <si>
    <t>Schulungskosten</t>
  </si>
  <si>
    <t>AU Plus-Nutzung</t>
  </si>
  <si>
    <t>Ergebnis</t>
  </si>
  <si>
    <t>Personalkosten</t>
  </si>
  <si>
    <t>AU-Plus-Nutzung</t>
  </si>
  <si>
    <t>Jährliche AU-Prüfdurchgänge</t>
  </si>
  <si>
    <t>Kosten je AU-Prüfdurchgang</t>
  </si>
  <si>
    <t>Messgerätekosten</t>
  </si>
  <si>
    <t>Verteilung auf Kunden-dienst, sonst auf Teile-dienst</t>
  </si>
  <si>
    <t>Abschrei-bung</t>
  </si>
  <si>
    <t>kalk. Zins</t>
  </si>
  <si>
    <t>Kalkulatorischer Zins</t>
  </si>
  <si>
    <t>Erklärung</t>
  </si>
  <si>
    <t>Gebühr für Erstanerkennung</t>
  </si>
  <si>
    <t>Gebühr für wiederkehrende Überprüfung</t>
  </si>
  <si>
    <t>Kombilehrgang für Otto/Diesel für verantwortliche Person und Fachkraft</t>
  </si>
  <si>
    <t>alle 3 Jahre</t>
  </si>
  <si>
    <t>Reisekosten</t>
  </si>
  <si>
    <t>AU Plus Grundmodul</t>
  </si>
  <si>
    <t>AU Plus Importmodul</t>
  </si>
  <si>
    <t>AU Plus Servicevertrag</t>
  </si>
  <si>
    <t>Monats-gehalt</t>
  </si>
  <si>
    <t>Sozialver-sicherungs- und Berufs-genossen-schafts-beitrag</t>
  </si>
  <si>
    <t>Urlaubs-/ Weihnachts-geld</t>
  </si>
  <si>
    <t>Nutzungs-dauer
in Jahren</t>
  </si>
  <si>
    <t>Gewichtete Investition/ Kosten</t>
  </si>
  <si>
    <t>Nutzungs-dauer 
in Jahren</t>
  </si>
  <si>
    <t>Gesamtkosten</t>
  </si>
  <si>
    <t>Besuch der AU-Schulung (2 Tage Kombi-Lehrgang für Otto/Diesel; alle 3 Jahre)</t>
  </si>
  <si>
    <t>Wartung des AU-Messgeräts (1/2 h pro Halbjahr)</t>
  </si>
  <si>
    <r>
      <t>Dauer der AU-Prüfung mit Endrohrmessung</t>
    </r>
    <r>
      <rPr>
        <sz val="8"/>
        <rFont val="Arial"/>
        <family val="2"/>
      </rPr>
      <t xml:space="preserve"> inkl. Vor- und Nachbearbeitung</t>
    </r>
    <r>
      <rPr>
        <sz val="10"/>
        <rFont val="Arial"/>
        <family val="2"/>
      </rPr>
      <t xml:space="preserve"> in min</t>
    </r>
  </si>
  <si>
    <r>
      <t xml:space="preserve">AU-Messgerät (Kombigerät für Otto/ Diesel) mit Abgastrichter 
</t>
    </r>
    <r>
      <rPr>
        <b/>
        <sz val="8"/>
        <rFont val="Arial"/>
        <family val="2"/>
      </rPr>
      <t>(inkl. Diagnoseeinheit, Einweisungspauschale und Fracht)</t>
    </r>
  </si>
  <si>
    <r>
      <t>AU-Software (Update-Kosten)</t>
    </r>
    <r>
      <rPr>
        <b/>
        <sz val="8"/>
        <rFont val="Arial"/>
        <family val="2"/>
      </rPr>
      <t xml:space="preserve"> (alle 4 Jahre)</t>
    </r>
  </si>
  <si>
    <r>
      <t>Update der Fahrzeugsollwerte-Datenbank</t>
    </r>
    <r>
      <rPr>
        <b/>
        <sz val="8"/>
        <rFont val="Arial"/>
        <family val="2"/>
      </rPr>
      <t xml:space="preserve"> (jährlich)</t>
    </r>
  </si>
  <si>
    <r>
      <t xml:space="preserve">Anwesenheitsstunden pro Jahr </t>
    </r>
    <r>
      <rPr>
        <sz val="8"/>
        <rFont val="Arial"/>
        <family val="2"/>
      </rPr>
      <t xml:space="preserve">(Bezahlte Stunden abzgl. Feier-, Urlaubs-, Krankheitstage) </t>
    </r>
    <r>
      <rPr>
        <sz val="10"/>
        <rFont val="Arial"/>
        <family val="2"/>
      </rPr>
      <t>und Mechaniker</t>
    </r>
  </si>
  <si>
    <t>Produktive Stunden pro Jahr gesamt über alle Mechaniker</t>
  </si>
  <si>
    <t>Finanzierung</t>
  </si>
  <si>
    <t>Leasing</t>
  </si>
  <si>
    <t>Investition über alle Jahre/ Kosten p.a.</t>
  </si>
  <si>
    <t>Datenerhebung allgemein</t>
  </si>
  <si>
    <t>Datenerhebung und Berechnung Kosten der Werkstattausstattung</t>
  </si>
  <si>
    <t>Datenerhebung und Berechnung AU-spezifische und Sonstige Kosten</t>
  </si>
  <si>
    <r>
      <t>Nutzung der SilverDAT online?</t>
    </r>
    <r>
      <rPr>
        <b/>
        <sz val="8"/>
        <color rgb="FFC00000"/>
        <rFont val="Arial"/>
        <family val="2"/>
      </rPr>
      <t xml:space="preserve"> 
(ja = 1; nein = 0)</t>
    </r>
  </si>
  <si>
    <t>Bedienung</t>
  </si>
  <si>
    <t>3. Technische Daten, Spezifikationen und Leistungsbeschreibungen, in schriftlichen oder mündlichen Aussagen enthaltene Angaben stellen keine Garantie der Beschaffenheit der Software dar.</t>
  </si>
  <si>
    <t xml:space="preserve">Sofern der Nutzer Kaufmann ist, wird für alle Streitigkeiten, die sich aus oder im Zusammenhang mit diesem Vertrag ergeben, Bonn als Gerichtsstand vereinbart. Der gleiche Gerichtsstand gilt, wenn der Nutzer keinen allgemeinen Gerichtsstand im Inland hat, nach Vertragsschluss seinen Wohnsitz oder gewöhnlichen Aufenthaltsort aus dem Inland verlegt oder seinen Wohnsitz oder gewöhnlichen Aufenthaltsort zum Zeitpunkt der Klageerhebung nicht bekannt ist. </t>
  </si>
  <si>
    <t>Werkstatt-/ Kundendienst-leiter</t>
  </si>
  <si>
    <t>Monatsgehalt</t>
  </si>
  <si>
    <t>Nutzungsdauer 
in Jahren</t>
  </si>
  <si>
    <t>Verteilung auf Kundendienst, sonst auf Teile-dienst</t>
  </si>
  <si>
    <t>AU-Messgerät (Kombigerät für Otto/ Diesel) mit Abgastrichter 
(inkl. Diagnoseeinheit, Einweisungspauschale und Fracht)</t>
  </si>
  <si>
    <t>AU-Software (Update-Kosten) (alle 4 Jahre)</t>
  </si>
  <si>
    <t>Update der Fahrzeugsollwerte-Datenbank (jährlich)</t>
  </si>
  <si>
    <t>Nutzungsdauer
in Jahren</t>
  </si>
  <si>
    <t>Sollten Sie Änderungen an den Berechnungen vornehmen wollen, so können Sie dies tun, in dem Sie den Blattschutz unter</t>
  </si>
  <si>
    <t>deaktivieren. Es ist kein Passwort zur Deaktivierung einzugeben.</t>
  </si>
  <si>
    <t>Bitte beachten Sie, dass die rotumrandeten Felder nicht mit einem Blattschutz versehen sind.</t>
  </si>
  <si>
    <t>Blattschutz</t>
  </si>
  <si>
    <t>Die bereits in diesen Zellen enthaltenen Werte können von Ihnen überschrieben werden. Die in diesen Zellen enthaltenen Daten stellen Beispielwerte, die übernommen werden können, dar.</t>
  </si>
  <si>
    <t>Zum Vergleich sind in diesen Zellen noch einmal die Beispielwerte angegeben.</t>
  </si>
  <si>
    <t>Quelle:</t>
  </si>
  <si>
    <t>Mechaniker (Fachkraft AU)</t>
  </si>
  <si>
    <t>Grenzen</t>
  </si>
  <si>
    <t>Die Grenze der einzugebenden AU-Prüfdurchgänge liegt bei 7.400. Wird diese Zahl überschritten, so sind die Einträge der Spalten "Anzahl" in den einzelnen Tabellenblättern anzuheben.</t>
  </si>
  <si>
    <t>Anschaffung</t>
  </si>
  <si>
    <r>
      <t>Anschaffung oder Leasing?</t>
    </r>
    <r>
      <rPr>
        <b/>
        <sz val="8"/>
        <color rgb="FFC00000"/>
        <rFont val="Arial"/>
        <family val="2"/>
      </rPr>
      <t xml:space="preserve"> 
(Anschaffung = 1; 
Leasing = 2)</t>
    </r>
  </si>
  <si>
    <t>Leasing pro Jahr</t>
  </si>
  <si>
    <t>einmalig für Innungsmitglieder, ansonsten 119 €</t>
  </si>
  <si>
    <t>einmalig für Innungsmitglieder, ansonsten 79 €</t>
  </si>
  <si>
    <t>jährlich für Innungsmitglieder, ansonsten 79 €</t>
  </si>
  <si>
    <t>1. Gegenstand dieses Vertrages ist die Überlassung einer Kopie der Software "Kalkulationshilfe zur Kostenermittlung einer AU-Prüfung in Kfz-Werkstätten" (nachfolgend kurz: Software).</t>
  </si>
  <si>
    <t>Werkstattausstattung</t>
  </si>
  <si>
    <t>Saldo
AU-Prüfung durch Werkstatt</t>
  </si>
  <si>
    <t>AU-Prüfung wird durch Kfz-Werkstatt durchgeführt</t>
  </si>
  <si>
    <t>Umsatz je AU-Prüfdurchgang</t>
  </si>
  <si>
    <t>Gesamtumsatz</t>
  </si>
  <si>
    <t>Gewinn/ Verlust gesamt</t>
  </si>
  <si>
    <t>1. Die Software ist rechtlich geschützt. Das Urheberrecht, Patentrechte, Markenrechte und sonstige Leistungsschutzrechte an der Software stehen ausschließlich dem ZDK zu.</t>
  </si>
  <si>
    <t xml:space="preserve">2. Der ZDK räumt dem Nutzer die Befugnis ein, die Software im eigenen Betrieb und für eigene Zwecke zu nutzen. Hierzu darf der Nutzer die gelieferte Software auf jeder ihm gehörenden Hardware einsetzen. Zulässig ist zudem die Anfertigung einer Sicherungskopie durch den Nutzer. </t>
  </si>
  <si>
    <t>3. Über die in Ziffer 2 hinausgehenden Zwecke dürfen Kopien sowie die Weitergabe auch nur von Teilen der Software an nicht zur Nutzung berechtigte Dritte nur mit schriftlicher  Zustimmung des ZDK erfolgen.</t>
  </si>
  <si>
    <t>4. Dem Nutzer ist es untersagt, Merkmale, die der Kenntlichmachung der Urheberschaft des ZDK oder der Verhinderung der Herstellung von Raubkopien dienen, zu entfernen.</t>
  </si>
  <si>
    <t>1. Für Mängel der Software haftet der ZDK nach Maßgabe der gesetzlichen Bestimmungen des Kaufrechts. Eine Haftung des ZDK für etwaige vom Nutzer vorgenommene  Änderungen ist ausgeschlossen.</t>
  </si>
  <si>
    <t>2. Ansprüche des Nutzers wegen Sachmängeln verjähren in zwei Jahren ab Lieferung bzw. Download der Software. Hiervon abweichend gilt eine Verjährungsfrist von einem Jahr, wenn der Nutzer eine juristische Person des öffentlichen Rechts, ein öffentlich-rechtliches Sondervermögen oder ein Unternehmer ist, der bei Abschluss des Vertrages in Ausübung seiner gewerblichen oder selbständigen beruflichen Tätigkeit handelt. Weitergehende Ansprüche bleiben unberührt, soweit der ZDK aufgrund Gesetz zwingend haftet oder etwas anderes vereinbart wird, insbesondere im Falle der Übernahme einer Garantie.</t>
  </si>
  <si>
    <t>1. Hat der ZDK aufgrund der gesetzlichen Bestimmungen für einen Schaden aufzukommen, der leicht fahrlässig verursacht wurde, so haftet der ZDK beschränkt:</t>
  </si>
  <si>
    <t xml:space="preserve">Die Haftung besteht nur bei Verletzung vertragswesentlicher Pflichten, etwa solcher, die dieser Überlassungsvertrag dem ZDK nach seinem Inhalt und Zweck gerade auferlegen will oder deren Erfüllung die ordnungsgemäße Durchführung des Vertrages überhaupt erst ermöglicht und auf deren Einhaltung der Nutzer regelmäßig vertraut und vertrauen darf. </t>
  </si>
  <si>
    <t>Diese Haftung ist auf den bei Vertragsabschluss vorhersehbaren typischen Schaden begrenzt. Soweit der Schaden durch eine vom Nutzer für den betreffenden Schadenfall abgeschlossene Versicherung (ausgenommen Summenversicherung) gedeckt ist, haftet der ZDK nur für etwaige damit verbundene Nachteile des Nutzers, z. B. höhere Versicherungsprämien oder Zinsnachteile bis zur Schadenregulierung durch die Versicherung.</t>
  </si>
  <si>
    <t>Ist der Nutzer eine juristische Person des öffentlichen Rechts, ein öffentlich-rechtliches Sondervermögen oder ein Unternehmer, der bei Abschluss des Überlassungsvertrages in Ausübung seiner gewerblichen oder selbständigen beruflichen Tätigkeit handelt, und werden nach Ablauf eines Jahres nach Ablieferung der Software Schadensersatzansprüche wegen Sachmängeln geltend gemacht, gilt Folgendes: Die vorstehende Haftungsbeschränkung gilt auch für einen Schaden, der grob fahrlässig verursacht wurde,  nicht aber bei grob fahrlässiger Verursachung durch gesetzliche Vertreter oder leitende Angestellte des ZDK, ferner nicht für einen grob fahrlässig verursachten Schaden, der durch eine vom Nutzer für den betreffenden Schadenfall abgeschlossene Versicherung gedeckt ist.</t>
  </si>
  <si>
    <t>2. Unabhängig von einem Verschulden des ZDK bleibt eine etwaige Haftung des ZDK bei arglistigem Verschweigen eines Mangels, aus der Übernahme einer Garantie oder eines  Beschaffungsrisikos und nach dem Produkthaftungsgesetz unberührt.</t>
  </si>
  <si>
    <t>3. Dem ZDK bleibt der Einwand des Mitverschuldens offen. Der Nutzer hat insbesondere die Pflicht zur Datensicherung und zur Virenabwehr nach dem aktuellen Stand  der Technik.</t>
  </si>
  <si>
    <t>4.  Ausgeschlossen ist die persönliche Haftung der gesetzlichen Vertreter, Erfüllungsgehilfen und Betriebsangehörigen des ZDK für von ihnen durch leichte Fahrlässigkeit verursachte Schäden. Für von ihnen mit Ausnahme der gesetzlichen Vertreter und leitenden Angestellten durch grobe Fahrlässigkeit verursachte Schäden gilt die diesbezüglich für den ZDK geregelte Haftungsbeschränkung entsprechend.</t>
  </si>
  <si>
    <r>
      <t xml:space="preserve">Wartungskosten </t>
    </r>
    <r>
      <rPr>
        <b/>
        <sz val="8"/>
        <rFont val="Arial"/>
        <family val="2"/>
      </rPr>
      <t>(Filter, Sauerstoffsensor, Prüfgas, etc.) (jährlich) extern</t>
    </r>
  </si>
  <si>
    <r>
      <t xml:space="preserve">Wartungskosten </t>
    </r>
    <r>
      <rPr>
        <b/>
        <sz val="8"/>
        <rFont val="Arial"/>
        <family val="2"/>
      </rPr>
      <t>(Filter, Sauerstoffsensor, Prüfgas, etc.) (halbjährlich)</t>
    </r>
  </si>
  <si>
    <t xml:space="preserve">   Fachkräfte AU</t>
  </si>
  <si>
    <t>Werkstatt-/ Kundendienstleiter als AU-Verantwortlicher</t>
  </si>
  <si>
    <r>
      <t>Wartung wird durch externe Firma durchgeführt oder durch Fachkraft AU?</t>
    </r>
    <r>
      <rPr>
        <b/>
        <sz val="8"/>
        <color rgb="FFC00000"/>
        <rFont val="Arial"/>
        <family val="2"/>
      </rPr>
      <t xml:space="preserve"> 
(externe Firma = 1; 
Fachkraft AU = 0)</t>
    </r>
  </si>
  <si>
    <t>AU-Verantwortlicher</t>
  </si>
  <si>
    <t>verantwortliche Person und Fachkräfte reisen zusammen; alle 3 Jahre; 25 km einfache Fahrt; 0,30 €/km; Tagegeld für den 1. Tag, da über 8 Stunden: 6 € je Person</t>
  </si>
  <si>
    <t>Zeitanteil AU-Prüfung im Vergleich zu Anwesenheitsstunden Mechaniker gewichtet mit Nutzungszeit des AU-Messgerätes</t>
  </si>
  <si>
    <t>AU-Preis an Kunden</t>
  </si>
  <si>
    <t>Gewinn/ Verlust je AU-Prüfdurchgang</t>
  </si>
  <si>
    <t>Bitte geben Sie in den rotumrandeten, weißen Feldern die betriebsindividuellen Daten (exkl. MwSt.) ein.</t>
  </si>
  <si>
    <t>Eichgebühr für AU-Messgerät (Kombigerät)</t>
  </si>
  <si>
    <t>einmalig; zwischen 150 € und 200 €</t>
  </si>
  <si>
    <t>alle 3 Jahre; zwischen 80 € und 100 €</t>
  </si>
  <si>
    <t>Mechaniker (Fachkraft AU), Werkstatt-/ Kundendienstleiter</t>
  </si>
  <si>
    <t>Datenerhebung und Berechnung Personalkosten AU</t>
  </si>
  <si>
    <t>anteilige Arbeitszeit AU</t>
  </si>
  <si>
    <t>Produktive Stunden pro Jahr und Mechaniker</t>
  </si>
  <si>
    <t>Gemeinkosten</t>
  </si>
  <si>
    <t>Personalkosten (inkl. AG-Anteil zur SV, Urlaubs-/Weihnachtsgeld, VWL, Beitrag zur BG)</t>
  </si>
  <si>
    <t>Umsatz/ Kosten der AU-Prüfung</t>
  </si>
  <si>
    <t>GK-Zuschlag</t>
  </si>
  <si>
    <t>Beschäftigte Mechaniker (inkl. Servicetechniker)</t>
  </si>
  <si>
    <t>AU-Durchgänge ab</t>
  </si>
  <si>
    <t>Wartungskosten (Filter, Sauerstoffsensor, Prüfgas, etc.) (jährlich) extern</t>
  </si>
  <si>
    <t>Wartungskosten (Filter, Sauerstoffsensor, Prüfgas, etc.) (halbjährlich)</t>
  </si>
  <si>
    <t>Mit dem Download und/oder Erwerb der Kalkulationshilfe erklärt sich der Nutzer bereit, die Kalkulationshilfe (Tabellenblätter "Bedienung", "Datenerhebung allg", "Personalkosten", "Werkstattausstattung", "AU-spezifische Sonstige Kosten", "Ergebnis Werkstatt") nur zu den nachfolgenden Bedingungen zu nutzen (Überlassungsvertrag).</t>
  </si>
  <si>
    <t>Mechaniker (Fachkraft AU) für Messung</t>
  </si>
  <si>
    <t>Angelehnt an AUTOHAUS Vergütungsreport 2013</t>
  </si>
  <si>
    <t>Kalkulationshilfe zur Kostenermittlung einer AU-Prüfung in Kfz-Werkstätten; Stand: 08.06.2018</t>
  </si>
  <si>
    <t>Personalkosten aller Serviceberater (Ansatz zu 50%)</t>
  </si>
  <si>
    <t>Personalkosten aller produktiver Mitarbeiter (Servicetechniker, Mechaniker, produktiver Anteil des Meisters) (Ansatz zu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</si>
</sst>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quot;_-;\-* #,##0.00\ &quot;€&quot;_-;_-* &quot;-&quot;??\ &quot;€&quot;_-;_-@_-"/>
    <numFmt numFmtId="164" formatCode="_-* #,##0.00\ [$€-1]_-;\-* #,##0.00\ [$€-1]_-;_-* &quot;-&quot;??\ [$€-1]_-"/>
    <numFmt numFmtId="165" formatCode="0.0%"/>
    <numFmt numFmtId="166" formatCode="_-* #,##0\ &quot;€&quot;_-;\-* #,##0\ &quot;€&quot;_-;_-* &quot;-&quot;??\ &quot;€&quot;_-;_-@_-"/>
    <numFmt numFmtId="167" formatCode="_-* #,##0\ &quot;€&quot;_-;\-* #,##0\ &quot;€&quot;_-;_-* &quot;-&quot;?\ &quot;€&quot;_-;_-@_-"/>
    <numFmt numFmtId="168" formatCode="#,##0\ &quot;€&quot;"/>
    <numFmt numFmtId="169" formatCode="#,##0.00\ &quot;€&quot;"/>
  </numFmts>
  <fonts count="27" x14ac:knownFonts="1">
    <font>
      <sz val="10"/>
      <name val="Arial"/>
    </font>
    <font>
      <sz val="10"/>
      <name val="Arial"/>
      <family val="2"/>
    </font>
    <font>
      <sz val="10"/>
      <name val="Arial"/>
      <family val="2"/>
    </font>
    <font>
      <b/>
      <sz val="10"/>
      <name val="Arial"/>
      <family val="2"/>
    </font>
    <font>
      <sz val="8"/>
      <name val="Arial"/>
      <family val="2"/>
    </font>
    <font>
      <b/>
      <i/>
      <sz val="12"/>
      <name val="Arial"/>
      <family val="2"/>
    </font>
    <font>
      <b/>
      <i/>
      <sz val="10"/>
      <name val="Arial"/>
      <family val="2"/>
    </font>
    <font>
      <b/>
      <sz val="10"/>
      <color theme="2"/>
      <name val="Arial"/>
      <family val="2"/>
    </font>
    <font>
      <b/>
      <sz val="8"/>
      <name val="Arial"/>
      <family val="2"/>
    </font>
    <font>
      <b/>
      <sz val="9"/>
      <name val="Arial"/>
      <family val="2"/>
    </font>
    <font>
      <sz val="10"/>
      <color theme="0" tint="-0.14999847407452621"/>
      <name val="Arial"/>
      <family val="2"/>
    </font>
    <font>
      <b/>
      <sz val="9"/>
      <color theme="0" tint="-0.14999847407452621"/>
      <name val="Arial"/>
      <family val="2"/>
    </font>
    <font>
      <b/>
      <sz val="16"/>
      <name val="Arial"/>
      <family val="2"/>
    </font>
    <font>
      <b/>
      <i/>
      <sz val="10"/>
      <color theme="0"/>
      <name val="Arial"/>
      <family val="2"/>
    </font>
    <font>
      <sz val="10"/>
      <color theme="0"/>
      <name val="Arial"/>
      <family val="2"/>
    </font>
    <font>
      <sz val="8"/>
      <color theme="0"/>
      <name val="Arial"/>
      <family val="2"/>
    </font>
    <font>
      <b/>
      <sz val="9"/>
      <color theme="0"/>
      <name val="Arial"/>
      <family val="2"/>
    </font>
    <font>
      <b/>
      <sz val="10"/>
      <color rgb="FFC00000"/>
      <name val="Arial"/>
      <family val="2"/>
    </font>
    <font>
      <b/>
      <sz val="8"/>
      <color rgb="FFC00000"/>
      <name val="Arial"/>
      <family val="2"/>
    </font>
    <font>
      <sz val="9"/>
      <color theme="0" tint="-0.34998626667073579"/>
      <name val="Arial"/>
      <family val="2"/>
    </font>
    <font>
      <sz val="9"/>
      <color theme="0" tint="-0.499984740745262"/>
      <name val="Arial"/>
      <family val="2"/>
    </font>
    <font>
      <sz val="10"/>
      <color theme="0" tint="-0.34998626667073579"/>
      <name val="Arial"/>
      <family val="2"/>
    </font>
    <font>
      <sz val="8"/>
      <color theme="0" tint="-0.34998626667073579"/>
      <name val="Arial"/>
      <family val="2"/>
    </font>
    <font>
      <b/>
      <sz val="8"/>
      <color theme="0" tint="-0.34998626667073579"/>
      <name val="Arial"/>
      <family val="2"/>
    </font>
    <font>
      <i/>
      <sz val="10"/>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4" tint="0.59996337778862885"/>
        <bgColor indexed="64"/>
      </patternFill>
    </fill>
    <fill>
      <patternFill patternType="solid">
        <fgColor theme="4" tint="-0.24994659260841701"/>
        <bgColor indexed="64"/>
      </patternFill>
    </fill>
    <fill>
      <patternFill patternType="solid">
        <fgColor rgb="FFB8CCE4"/>
        <bgColor indexed="64"/>
      </patternFill>
    </fill>
    <fill>
      <patternFill patternType="solid">
        <fgColor theme="0" tint="-0.14999847407452621"/>
        <bgColor indexed="64"/>
      </patternFill>
    </fill>
  </fills>
  <borders count="17">
    <border>
      <left/>
      <right/>
      <top/>
      <bottom/>
      <diagonal/>
    </border>
    <border>
      <left style="thin">
        <color theme="2"/>
      </left>
      <right style="thin">
        <color theme="2"/>
      </right>
      <top style="thin">
        <color theme="2"/>
      </top>
      <bottom style="thin">
        <color theme="2"/>
      </bottom>
      <diagonal/>
    </border>
    <border>
      <left/>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right/>
      <top style="thin">
        <color theme="2"/>
      </top>
      <bottom/>
      <diagonal/>
    </border>
    <border>
      <left style="thin">
        <color theme="2"/>
      </left>
      <right style="thin">
        <color theme="2"/>
      </right>
      <top style="thin">
        <color theme="2"/>
      </top>
      <bottom/>
      <diagonal/>
    </border>
    <border>
      <left/>
      <right/>
      <top/>
      <bottom style="thin">
        <color theme="2"/>
      </bottom>
      <diagonal/>
    </border>
    <border>
      <left style="thin">
        <color theme="2"/>
      </left>
      <right style="thin">
        <color theme="2"/>
      </right>
      <top/>
      <bottom style="thin">
        <color theme="2"/>
      </bottom>
      <diagonal/>
    </border>
    <border>
      <left style="thin">
        <color theme="2"/>
      </left>
      <right style="thin">
        <color theme="2"/>
      </right>
      <top/>
      <bottom/>
      <diagonal/>
    </border>
    <border>
      <left style="medium">
        <color rgb="FFC00000"/>
      </left>
      <right style="medium">
        <color rgb="FFC00000"/>
      </right>
      <top style="medium">
        <color rgb="FFC00000"/>
      </top>
      <bottom style="medium">
        <color rgb="FFC00000"/>
      </bottom>
      <diagonal/>
    </border>
    <border>
      <left/>
      <right/>
      <top style="medium">
        <color rgb="FFC00000"/>
      </top>
      <bottom style="medium">
        <color rgb="FFC00000"/>
      </bottom>
      <diagonal/>
    </border>
    <border>
      <left/>
      <right/>
      <top style="medium">
        <color rgb="FFC00000"/>
      </top>
      <bottom/>
      <diagonal/>
    </border>
    <border>
      <left style="medium">
        <color rgb="FFC00000"/>
      </left>
      <right/>
      <top/>
      <bottom style="thin">
        <color theme="2"/>
      </bottom>
      <diagonal/>
    </border>
    <border>
      <left style="thin">
        <color theme="2"/>
      </left>
      <right/>
      <top style="thin">
        <color theme="2"/>
      </top>
      <bottom/>
      <diagonal/>
    </border>
    <border>
      <left/>
      <right style="medium">
        <color rgb="FFC00000"/>
      </right>
      <top/>
      <bottom/>
      <diagonal/>
    </border>
    <border>
      <left style="medium">
        <color rgb="FFC00000"/>
      </left>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00">
    <xf numFmtId="0" fontId="0" fillId="0" borderId="0" xfId="0"/>
    <xf numFmtId="0" fontId="0" fillId="0" borderId="1" xfId="0" applyFill="1" applyBorder="1" applyAlignment="1">
      <alignment vertical="center" wrapText="1"/>
    </xf>
    <xf numFmtId="3" fontId="0" fillId="0" borderId="1" xfId="0" applyNumberFormat="1" applyFill="1" applyBorder="1" applyAlignment="1">
      <alignment vertical="center" wrapText="1"/>
    </xf>
    <xf numFmtId="0" fontId="0" fillId="0" borderId="2" xfId="0" applyFill="1" applyBorder="1" applyAlignment="1">
      <alignment vertical="center" wrapText="1"/>
    </xf>
    <xf numFmtId="3" fontId="0" fillId="0" borderId="2" xfId="0" applyNumberFormat="1" applyFill="1" applyBorder="1" applyAlignment="1">
      <alignment vertical="center" wrapText="1"/>
    </xf>
    <xf numFmtId="166" fontId="0" fillId="3" borderId="1" xfId="0" applyNumberFormat="1" applyFill="1" applyBorder="1" applyAlignment="1">
      <alignment vertical="center" wrapText="1"/>
    </xf>
    <xf numFmtId="0" fontId="7" fillId="5" borderId="1" xfId="0" applyFont="1" applyFill="1" applyBorder="1" applyAlignment="1">
      <alignment horizontal="center" vertical="center" wrapText="1"/>
    </xf>
    <xf numFmtId="0" fontId="0" fillId="4" borderId="1" xfId="0" applyFill="1" applyBorder="1" applyAlignment="1">
      <alignment vertical="center" wrapText="1"/>
    </xf>
    <xf numFmtId="166" fontId="0" fillId="4" borderId="1" xfId="0" applyNumberFormat="1" applyFill="1" applyBorder="1" applyAlignment="1">
      <alignment vertical="center" wrapText="1"/>
    </xf>
    <xf numFmtId="0" fontId="7" fillId="5" borderId="1" xfId="0" applyFont="1" applyFill="1" applyBorder="1" applyAlignment="1">
      <alignment vertical="center" wrapText="1"/>
    </xf>
    <xf numFmtId="166" fontId="7" fillId="5" borderId="1" xfId="0" applyNumberFormat="1" applyFont="1" applyFill="1" applyBorder="1" applyAlignment="1">
      <alignment vertical="center" wrapText="1"/>
    </xf>
    <xf numFmtId="0" fontId="2" fillId="0" borderId="0" xfId="0" applyFont="1" applyFill="1"/>
    <xf numFmtId="0" fontId="12" fillId="0" borderId="0" xfId="0" applyFont="1" applyFill="1" applyAlignment="1">
      <alignment horizontal="left" vertical="center" wrapText="1"/>
    </xf>
    <xf numFmtId="0" fontId="3" fillId="0" borderId="0" xfId="0" applyFont="1" applyFill="1" applyAlignment="1">
      <alignment horizontal="left" vertical="center" wrapText="1"/>
    </xf>
    <xf numFmtId="0" fontId="2" fillId="0" borderId="0" xfId="0" applyFont="1" applyFill="1" applyAlignment="1">
      <alignment horizontal="left" vertical="center" wrapText="1"/>
    </xf>
    <xf numFmtId="0" fontId="7" fillId="0" borderId="2" xfId="0" applyFont="1" applyFill="1" applyBorder="1" applyAlignment="1">
      <alignment vertical="center" wrapText="1"/>
    </xf>
    <xf numFmtId="0" fontId="3" fillId="0" borderId="10" xfId="0" applyFont="1" applyFill="1" applyBorder="1" applyAlignment="1">
      <alignment vertical="center" wrapText="1"/>
    </xf>
    <xf numFmtId="166" fontId="0" fillId="0" borderId="2" xfId="0" applyNumberFormat="1" applyFill="1" applyBorder="1" applyAlignment="1">
      <alignment vertical="center" wrapText="1"/>
    </xf>
    <xf numFmtId="0" fontId="7" fillId="0" borderId="2" xfId="0" applyFont="1" applyFill="1" applyBorder="1" applyAlignment="1">
      <alignment horizontal="center" vertical="center" wrapText="1"/>
    </xf>
    <xf numFmtId="0" fontId="0" fillId="0" borderId="0" xfId="0" applyFill="1" applyBorder="1"/>
    <xf numFmtId="166" fontId="7" fillId="0" borderId="2" xfId="0" applyNumberFormat="1" applyFont="1" applyFill="1" applyBorder="1" applyAlignment="1">
      <alignment vertical="center" wrapText="1"/>
    </xf>
    <xf numFmtId="0" fontId="0" fillId="8" borderId="0" xfId="0" applyFill="1"/>
    <xf numFmtId="0" fontId="1" fillId="8" borderId="0" xfId="0" applyFont="1" applyFill="1"/>
    <xf numFmtId="0" fontId="5" fillId="0" borderId="0" xfId="0" applyFont="1" applyFill="1" applyAlignment="1">
      <alignment vertical="center"/>
    </xf>
    <xf numFmtId="0" fontId="0" fillId="0" borderId="0" xfId="0" applyFill="1"/>
    <xf numFmtId="0" fontId="1" fillId="0" borderId="0" xfId="0" applyFont="1" applyFill="1"/>
    <xf numFmtId="0" fontId="1" fillId="0" borderId="0" xfId="0" applyFont="1" applyFill="1" applyAlignment="1">
      <alignment horizontal="left" vertical="center" wrapText="1"/>
    </xf>
    <xf numFmtId="0" fontId="1" fillId="0" borderId="0" xfId="0" applyFont="1" applyFill="1" applyAlignment="1">
      <alignment wrapText="1"/>
    </xf>
    <xf numFmtId="0" fontId="1" fillId="0" borderId="0" xfId="0" applyNumberFormat="1" applyFont="1" applyFill="1" applyAlignment="1">
      <alignment horizontal="left" vertical="center" wrapText="1"/>
    </xf>
    <xf numFmtId="0" fontId="21" fillId="0" borderId="1" xfId="0" applyFont="1" applyFill="1" applyBorder="1"/>
    <xf numFmtId="0" fontId="3" fillId="0" borderId="10" xfId="0" applyFont="1" applyFill="1" applyBorder="1" applyAlignment="1" applyProtection="1">
      <alignment vertical="center" wrapText="1"/>
      <protection locked="0"/>
    </xf>
    <xf numFmtId="3" fontId="3" fillId="0" borderId="10" xfId="0" applyNumberFormat="1" applyFont="1" applyFill="1" applyBorder="1" applyAlignment="1" applyProtection="1">
      <alignment vertical="center" wrapText="1"/>
      <protection locked="0"/>
    </xf>
    <xf numFmtId="9" fontId="3" fillId="0" borderId="10" xfId="0" applyNumberFormat="1" applyFont="1" applyFill="1" applyBorder="1" applyAlignment="1" applyProtection="1">
      <alignment vertical="center" wrapText="1"/>
      <protection locked="0"/>
    </xf>
    <xf numFmtId="168" fontId="3" fillId="0" borderId="10" xfId="0" applyNumberFormat="1" applyFont="1" applyFill="1" applyBorder="1" applyAlignment="1" applyProtection="1">
      <alignment vertical="center" wrapText="1"/>
      <protection locked="0"/>
    </xf>
    <xf numFmtId="165" fontId="3" fillId="0" borderId="10" xfId="0" applyNumberFormat="1" applyFont="1" applyFill="1" applyBorder="1" applyAlignment="1" applyProtection="1">
      <alignment vertical="center" wrapText="1"/>
      <protection locked="0"/>
    </xf>
    <xf numFmtId="166" fontId="3" fillId="0" borderId="10" xfId="0" applyNumberFormat="1" applyFont="1" applyFill="1" applyBorder="1" applyAlignment="1" applyProtection="1">
      <alignment vertical="center" wrapText="1"/>
      <protection locked="0"/>
    </xf>
    <xf numFmtId="0" fontId="3" fillId="0" borderId="10" xfId="0" applyFont="1" applyFill="1" applyBorder="1" applyAlignment="1" applyProtection="1">
      <alignment horizontal="center" vertical="center" wrapText="1"/>
      <protection locked="0"/>
    </xf>
    <xf numFmtId="0" fontId="0" fillId="2" borderId="0" xfId="0" applyFill="1" applyAlignment="1" applyProtection="1">
      <alignment vertical="center" wrapText="1"/>
    </xf>
    <xf numFmtId="1" fontId="3" fillId="0" borderId="10" xfId="0" applyNumberFormat="1" applyFont="1" applyFill="1" applyBorder="1" applyAlignment="1" applyProtection="1">
      <alignment vertical="center" wrapText="1"/>
      <protection locked="0"/>
    </xf>
    <xf numFmtId="0" fontId="6" fillId="8" borderId="0" xfId="0" applyFont="1" applyFill="1"/>
    <xf numFmtId="0" fontId="1" fillId="0" borderId="0" xfId="0" applyFont="1" applyFill="1" applyAlignment="1">
      <alignment horizontal="justify"/>
    </xf>
    <xf numFmtId="9" fontId="3" fillId="0" borderId="10" xfId="2" applyFont="1" applyFill="1" applyBorder="1" applyAlignment="1" applyProtection="1">
      <alignment horizontal="right" vertical="center"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4" fillId="0" borderId="0" xfId="0" applyFont="1" applyAlignment="1" applyProtection="1">
      <alignment vertical="center" wrapText="1"/>
    </xf>
    <xf numFmtId="0" fontId="10" fillId="0" borderId="0" xfId="0" applyFont="1" applyAlignment="1" applyProtection="1">
      <alignment vertical="center" wrapText="1"/>
    </xf>
    <xf numFmtId="0" fontId="0" fillId="6" borderId="3" xfId="0" applyFill="1" applyBorder="1" applyAlignment="1" applyProtection="1">
      <alignment vertical="center" wrapText="1"/>
    </xf>
    <xf numFmtId="0" fontId="0" fillId="6" borderId="0" xfId="0" applyFill="1" applyBorder="1" applyAlignment="1" applyProtection="1">
      <alignment vertical="center" wrapText="1"/>
    </xf>
    <xf numFmtId="0" fontId="4" fillId="0" borderId="0" xfId="0" applyFont="1" applyFill="1" applyAlignment="1" applyProtection="1">
      <alignment vertical="center" wrapText="1"/>
    </xf>
    <xf numFmtId="0" fontId="19" fillId="0" borderId="1" xfId="0" applyFont="1" applyFill="1" applyBorder="1" applyAlignment="1" applyProtection="1">
      <alignment vertical="center" wrapText="1"/>
    </xf>
    <xf numFmtId="0" fontId="20" fillId="0" borderId="0" xfId="0" applyFont="1" applyFill="1" applyAlignment="1" applyProtection="1">
      <alignment vertical="center" wrapText="1"/>
    </xf>
    <xf numFmtId="0" fontId="0" fillId="0" borderId="0" xfId="0" applyFill="1" applyAlignment="1" applyProtection="1">
      <alignment vertical="center" wrapText="1"/>
    </xf>
    <xf numFmtId="0" fontId="0" fillId="2" borderId="3" xfId="0" applyFill="1" applyBorder="1" applyAlignment="1" applyProtection="1">
      <alignment vertical="center" wrapText="1"/>
    </xf>
    <xf numFmtId="0" fontId="0" fillId="2" borderId="14" xfId="0" applyFill="1" applyBorder="1" applyAlignment="1" applyProtection="1">
      <alignment vertical="center" wrapText="1"/>
    </xf>
    <xf numFmtId="3" fontId="19" fillId="0" borderId="1" xfId="0" applyNumberFormat="1" applyFont="1" applyFill="1" applyBorder="1" applyAlignment="1" applyProtection="1">
      <alignment vertical="center" wrapText="1"/>
    </xf>
    <xf numFmtId="0" fontId="1" fillId="6" borderId="3" xfId="0" applyFont="1" applyFill="1" applyBorder="1" applyAlignment="1" applyProtection="1">
      <alignment vertical="center" wrapText="1"/>
    </xf>
    <xf numFmtId="0" fontId="0" fillId="0" borderId="2" xfId="0" applyFill="1" applyBorder="1" applyAlignment="1" applyProtection="1">
      <alignment vertical="center" wrapText="1"/>
    </xf>
    <xf numFmtId="0" fontId="7" fillId="0" borderId="0" xfId="0" applyFont="1" applyFill="1" applyBorder="1" applyAlignment="1" applyProtection="1">
      <alignment vertical="center" wrapText="1"/>
    </xf>
    <xf numFmtId="0" fontId="0" fillId="0" borderId="0" xfId="0" applyFill="1" applyBorder="1" applyAlignment="1" applyProtection="1">
      <alignment vertical="center" wrapText="1"/>
    </xf>
    <xf numFmtId="0" fontId="4" fillId="0" borderId="0" xfId="0" applyFont="1" applyFill="1" applyBorder="1" applyAlignment="1" applyProtection="1">
      <alignment vertical="center" wrapText="1"/>
    </xf>
    <xf numFmtId="0" fontId="20" fillId="0" borderId="0" xfId="0" applyFont="1" applyFill="1" applyBorder="1" applyAlignment="1" applyProtection="1">
      <alignment vertical="center" wrapText="1"/>
    </xf>
    <xf numFmtId="3" fontId="7" fillId="0" borderId="0" xfId="0" applyNumberFormat="1" applyFont="1" applyFill="1" applyBorder="1" applyAlignment="1" applyProtection="1">
      <alignment vertical="center" wrapText="1"/>
    </xf>
    <xf numFmtId="0" fontId="2" fillId="6" borderId="3" xfId="0" applyFont="1" applyFill="1" applyBorder="1" applyAlignment="1" applyProtection="1">
      <alignment vertical="center" wrapText="1"/>
    </xf>
    <xf numFmtId="0" fontId="2" fillId="0" borderId="2" xfId="0" applyFont="1" applyFill="1" applyBorder="1" applyAlignment="1" applyProtection="1">
      <alignment vertical="center" wrapText="1"/>
    </xf>
    <xf numFmtId="3" fontId="0" fillId="0" borderId="5" xfId="0" applyNumberFormat="1" applyFill="1" applyBorder="1" applyAlignment="1" applyProtection="1">
      <alignment vertical="center" wrapText="1"/>
    </xf>
    <xf numFmtId="0" fontId="0" fillId="6" borderId="13" xfId="0" applyFill="1" applyBorder="1" applyAlignment="1" applyProtection="1">
      <alignment vertical="center" wrapText="1"/>
    </xf>
    <xf numFmtId="0" fontId="0" fillId="2" borderId="1" xfId="0" applyFill="1" applyBorder="1" applyAlignment="1" applyProtection="1">
      <alignment vertical="center" wrapText="1"/>
    </xf>
    <xf numFmtId="165" fontId="0" fillId="2" borderId="14" xfId="0" applyNumberFormat="1" applyFill="1" applyBorder="1" applyAlignment="1" applyProtection="1">
      <alignment vertical="center" wrapText="1"/>
    </xf>
    <xf numFmtId="9" fontId="0" fillId="6" borderId="0" xfId="2" applyFont="1" applyFill="1" applyBorder="1" applyAlignment="1" applyProtection="1">
      <alignment vertical="center" wrapText="1"/>
    </xf>
    <xf numFmtId="10" fontId="19" fillId="0" borderId="1" xfId="0" applyNumberFormat="1" applyFont="1" applyFill="1" applyBorder="1" applyAlignment="1" applyProtection="1">
      <alignment vertical="center" wrapText="1"/>
    </xf>
    <xf numFmtId="0" fontId="24" fillId="6" borderId="0" xfId="0" applyFont="1" applyFill="1" applyBorder="1" applyAlignment="1" applyProtection="1">
      <alignment vertical="center" wrapText="1"/>
    </xf>
    <xf numFmtId="0" fontId="1" fillId="2" borderId="3" xfId="0" applyFont="1" applyFill="1" applyBorder="1" applyAlignment="1" applyProtection="1">
      <alignment vertical="center" wrapText="1"/>
    </xf>
    <xf numFmtId="0" fontId="5" fillId="0" borderId="0" xfId="0" applyFont="1" applyAlignment="1" applyProtection="1">
      <alignment vertical="center"/>
    </xf>
    <xf numFmtId="0" fontId="0" fillId="0" borderId="0" xfId="0" applyProtection="1"/>
    <xf numFmtId="0" fontId="16" fillId="5" borderId="1" xfId="0" applyFont="1" applyFill="1" applyBorder="1" applyAlignment="1" applyProtection="1">
      <alignment horizontal="center" vertical="center" wrapText="1"/>
    </xf>
    <xf numFmtId="0" fontId="16" fillId="5" borderId="6"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0" fillId="0" borderId="0" xfId="0" applyBorder="1" applyAlignment="1" applyProtection="1">
      <alignment vertical="center" wrapText="1"/>
    </xf>
    <xf numFmtId="0" fontId="4" fillId="0" borderId="0" xfId="0" applyFont="1" applyBorder="1" applyAlignment="1" applyProtection="1">
      <alignment vertical="center" wrapText="1"/>
    </xf>
    <xf numFmtId="0" fontId="10" fillId="0" borderId="0" xfId="0" applyFont="1" applyBorder="1" applyAlignment="1" applyProtection="1">
      <alignment vertical="center" wrapText="1"/>
    </xf>
    <xf numFmtId="0" fontId="0" fillId="0" borderId="15" xfId="0" applyBorder="1" applyAlignment="1" applyProtection="1">
      <alignment vertical="center" wrapText="1"/>
    </xf>
    <xf numFmtId="0" fontId="0" fillId="0" borderId="16" xfId="0" applyBorder="1" applyAlignment="1" applyProtection="1">
      <alignment vertical="center" wrapText="1"/>
    </xf>
    <xf numFmtId="9" fontId="19" fillId="0" borderId="1" xfId="0" applyNumberFormat="1" applyFont="1" applyFill="1" applyBorder="1" applyAlignment="1" applyProtection="1">
      <alignment vertical="center" wrapText="1"/>
    </xf>
    <xf numFmtId="168" fontId="19" fillId="0" borderId="1" xfId="0" applyNumberFormat="1" applyFont="1" applyFill="1" applyBorder="1" applyAlignment="1" applyProtection="1">
      <alignment vertical="center" wrapText="1"/>
    </xf>
    <xf numFmtId="165" fontId="19" fillId="0" borderId="1" xfId="2" applyNumberFormat="1" applyFont="1" applyFill="1" applyBorder="1" applyAlignment="1" applyProtection="1">
      <alignment vertical="center" wrapText="1"/>
    </xf>
    <xf numFmtId="0" fontId="0" fillId="0" borderId="7" xfId="0" applyFill="1" applyBorder="1" applyAlignment="1" applyProtection="1">
      <alignment vertical="center" wrapText="1"/>
    </xf>
    <xf numFmtId="0" fontId="4" fillId="0" borderId="7" xfId="0" applyFont="1" applyFill="1" applyBorder="1" applyAlignment="1" applyProtection="1">
      <alignment vertical="center" wrapText="1"/>
    </xf>
    <xf numFmtId="0" fontId="10" fillId="0" borderId="7" xfId="0" applyFont="1" applyFill="1" applyBorder="1" applyAlignment="1" applyProtection="1">
      <alignment vertical="center" wrapText="1"/>
    </xf>
    <xf numFmtId="9" fontId="3" fillId="0" borderId="0" xfId="0" applyNumberFormat="1" applyFont="1" applyFill="1" applyBorder="1" applyAlignment="1" applyProtection="1">
      <alignment vertical="center" wrapText="1"/>
    </xf>
    <xf numFmtId="168" fontId="3" fillId="0" borderId="0" xfId="0" applyNumberFormat="1" applyFont="1" applyFill="1" applyBorder="1" applyAlignment="1" applyProtection="1">
      <alignment vertical="center" wrapText="1"/>
    </xf>
    <xf numFmtId="165" fontId="3" fillId="0" borderId="0" xfId="0" applyNumberFormat="1" applyFont="1" applyFill="1" applyBorder="1" applyAlignment="1" applyProtection="1">
      <alignment vertical="center" wrapText="1"/>
    </xf>
    <xf numFmtId="0" fontId="3" fillId="6" borderId="1" xfId="0" applyFont="1" applyFill="1" applyBorder="1" applyAlignment="1" applyProtection="1">
      <alignment vertical="center" wrapText="1"/>
    </xf>
    <xf numFmtId="9" fontId="0" fillId="2" borderId="1" xfId="0" applyNumberFormat="1" applyFill="1" applyBorder="1" applyAlignment="1" applyProtection="1">
      <alignment vertical="center" wrapText="1"/>
    </xf>
    <xf numFmtId="0" fontId="4" fillId="2" borderId="1" xfId="0" applyFont="1" applyFill="1" applyBorder="1" applyAlignment="1" applyProtection="1">
      <alignment vertical="center" wrapText="1"/>
    </xf>
    <xf numFmtId="165" fontId="0" fillId="2" borderId="1" xfId="0" applyNumberFormat="1" applyFill="1" applyBorder="1" applyAlignment="1" applyProtection="1">
      <alignment vertical="center" wrapText="1"/>
    </xf>
    <xf numFmtId="165" fontId="10" fillId="2" borderId="1" xfId="0" applyNumberFormat="1" applyFont="1" applyFill="1" applyBorder="1" applyAlignment="1" applyProtection="1">
      <alignment vertical="center" wrapText="1"/>
    </xf>
    <xf numFmtId="0" fontId="4" fillId="2" borderId="3" xfId="0" applyFont="1" applyFill="1" applyBorder="1" applyAlignment="1" applyProtection="1">
      <alignment vertical="center" wrapText="1"/>
    </xf>
    <xf numFmtId="167" fontId="0" fillId="2" borderId="4" xfId="0" applyNumberFormat="1" applyFill="1" applyBorder="1" applyAlignment="1" applyProtection="1">
      <alignment vertical="center" wrapText="1"/>
    </xf>
    <xf numFmtId="167" fontId="3" fillId="2" borderId="1" xfId="0" applyNumberFormat="1" applyFont="1" applyFill="1" applyBorder="1" applyAlignment="1" applyProtection="1">
      <alignment vertical="center" wrapText="1"/>
    </xf>
    <xf numFmtId="167" fontId="3" fillId="0" borderId="0" xfId="0" applyNumberFormat="1" applyFont="1" applyFill="1" applyBorder="1" applyAlignment="1" applyProtection="1">
      <alignment vertical="center" wrapText="1"/>
    </xf>
    <xf numFmtId="0" fontId="22" fillId="0" borderId="0" xfId="0" applyFont="1" applyAlignment="1" applyProtection="1">
      <alignment vertical="center" wrapText="1"/>
    </xf>
    <xf numFmtId="168" fontId="19" fillId="0" borderId="1" xfId="0" applyNumberFormat="1" applyFont="1" applyBorder="1" applyAlignment="1" applyProtection="1">
      <alignment vertical="center"/>
    </xf>
    <xf numFmtId="0" fontId="3" fillId="0" borderId="2" xfId="0" applyFont="1" applyFill="1" applyBorder="1" applyAlignment="1" applyProtection="1">
      <alignment vertical="center" wrapText="1"/>
    </xf>
    <xf numFmtId="9" fontId="0" fillId="0" borderId="2" xfId="0" applyNumberFormat="1" applyFill="1" applyBorder="1" applyAlignment="1" applyProtection="1">
      <alignment vertical="center" wrapText="1"/>
    </xf>
    <xf numFmtId="0" fontId="4" fillId="0" borderId="2" xfId="0" applyFont="1" applyFill="1" applyBorder="1" applyAlignment="1" applyProtection="1">
      <alignment vertical="center" wrapText="1"/>
    </xf>
    <xf numFmtId="165" fontId="0" fillId="0" borderId="2" xfId="0" applyNumberFormat="1" applyFill="1" applyBorder="1" applyAlignment="1" applyProtection="1">
      <alignment vertical="center" wrapText="1"/>
    </xf>
    <xf numFmtId="165" fontId="10" fillId="0" borderId="2" xfId="0" applyNumberFormat="1" applyFont="1" applyFill="1" applyBorder="1" applyAlignment="1" applyProtection="1">
      <alignment vertical="center" wrapText="1"/>
    </xf>
    <xf numFmtId="166" fontId="3" fillId="0" borderId="0" xfId="0" applyNumberFormat="1" applyFont="1" applyFill="1" applyBorder="1" applyAlignment="1" applyProtection="1">
      <alignment vertical="center" wrapText="1"/>
    </xf>
    <xf numFmtId="167" fontId="0" fillId="0" borderId="2" xfId="0" applyNumberFormat="1" applyFill="1" applyBorder="1" applyAlignment="1" applyProtection="1">
      <alignment vertical="center" wrapText="1"/>
    </xf>
    <xf numFmtId="167" fontId="3" fillId="0" borderId="2" xfId="0" applyNumberFormat="1" applyFont="1" applyFill="1" applyBorder="1" applyAlignment="1" applyProtection="1">
      <alignment vertical="center" wrapText="1"/>
    </xf>
    <xf numFmtId="0" fontId="22" fillId="0" borderId="0" xfId="0" applyFont="1" applyFill="1" applyBorder="1" applyAlignment="1" applyProtection="1">
      <alignment vertical="center" wrapText="1"/>
    </xf>
    <xf numFmtId="168" fontId="19" fillId="0" borderId="0" xfId="0" applyNumberFormat="1" applyFont="1" applyProtection="1"/>
    <xf numFmtId="167" fontId="0" fillId="2" borderId="1" xfId="0" applyNumberFormat="1" applyFill="1" applyBorder="1" applyAlignment="1" applyProtection="1">
      <alignment vertical="center" wrapText="1"/>
    </xf>
    <xf numFmtId="3" fontId="0" fillId="2" borderId="1" xfId="0" applyNumberFormat="1" applyFill="1" applyBorder="1" applyAlignment="1" applyProtection="1">
      <alignment vertical="center" wrapText="1"/>
    </xf>
    <xf numFmtId="165" fontId="10" fillId="0" borderId="0" xfId="0" applyNumberFormat="1" applyFont="1" applyAlignment="1" applyProtection="1">
      <alignment vertical="center" wrapText="1"/>
    </xf>
    <xf numFmtId="0" fontId="1" fillId="0" borderId="0" xfId="0" applyFont="1" applyFill="1" applyAlignment="1" applyProtection="1">
      <alignment vertical="center" wrapText="1"/>
    </xf>
    <xf numFmtId="0" fontId="9" fillId="0" borderId="0" xfId="0" applyFont="1" applyAlignment="1" applyProtection="1">
      <alignment horizontal="center" vertical="center" wrapText="1"/>
    </xf>
    <xf numFmtId="9" fontId="0" fillId="2" borderId="3" xfId="0" applyNumberFormat="1" applyFill="1" applyBorder="1" applyAlignment="1" applyProtection="1">
      <alignment vertical="center" wrapText="1"/>
    </xf>
    <xf numFmtId="0" fontId="3" fillId="0" borderId="0" xfId="0" applyFont="1" applyFill="1" applyBorder="1" applyAlignment="1" applyProtection="1">
      <alignment vertical="center" wrapText="1"/>
    </xf>
    <xf numFmtId="0" fontId="0" fillId="0" borderId="0" xfId="0" applyBorder="1" applyProtection="1"/>
    <xf numFmtId="0" fontId="9" fillId="0" borderId="2" xfId="0" applyFont="1" applyFill="1" applyBorder="1" applyAlignment="1" applyProtection="1">
      <alignment horizontal="center" vertical="center" wrapText="1"/>
    </xf>
    <xf numFmtId="0" fontId="13" fillId="7" borderId="1" xfId="0" applyFont="1" applyFill="1" applyBorder="1" applyAlignment="1" applyProtection="1">
      <alignment vertical="center" wrapText="1"/>
    </xf>
    <xf numFmtId="0" fontId="14" fillId="7" borderId="1" xfId="0" applyFont="1" applyFill="1" applyBorder="1" applyAlignment="1" applyProtection="1">
      <alignment vertical="center" wrapText="1"/>
    </xf>
    <xf numFmtId="0" fontId="15" fillId="7" borderId="1" xfId="0" applyFont="1" applyFill="1" applyBorder="1" applyAlignment="1" applyProtection="1">
      <alignment vertical="center" wrapText="1"/>
    </xf>
    <xf numFmtId="0" fontId="14" fillId="7" borderId="6" xfId="0" applyFont="1" applyFill="1" applyBorder="1" applyAlignment="1" applyProtection="1">
      <alignment vertical="center" wrapText="1"/>
    </xf>
    <xf numFmtId="0" fontId="14" fillId="0" borderId="0" xfId="0" applyFont="1" applyAlignment="1" applyProtection="1">
      <alignment vertical="center" wrapText="1"/>
    </xf>
    <xf numFmtId="0" fontId="23" fillId="0" borderId="0" xfId="0" applyFont="1" applyFill="1" applyBorder="1" applyAlignment="1" applyProtection="1">
      <alignment horizontal="center" vertical="center" wrapText="1"/>
    </xf>
    <xf numFmtId="0" fontId="6" fillId="0" borderId="2"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22" fillId="0" borderId="0" xfId="0" applyFont="1" applyBorder="1" applyAlignment="1" applyProtection="1">
      <alignment vertical="center" wrapText="1"/>
    </xf>
    <xf numFmtId="9" fontId="0" fillId="0" borderId="0" xfId="0" applyNumberFormat="1" applyFill="1" applyBorder="1" applyAlignment="1" applyProtection="1">
      <alignment vertical="center" wrapText="1"/>
    </xf>
    <xf numFmtId="166" fontId="19" fillId="0" borderId="1" xfId="0" applyNumberFormat="1" applyFont="1" applyFill="1" applyBorder="1" applyAlignment="1" applyProtection="1">
      <alignment vertical="center" wrapText="1"/>
    </xf>
    <xf numFmtId="166" fontId="3" fillId="0" borderId="11" xfId="0" applyNumberFormat="1" applyFont="1" applyFill="1" applyBorder="1" applyAlignment="1" applyProtection="1">
      <alignment vertical="center" wrapText="1"/>
    </xf>
    <xf numFmtId="166" fontId="19" fillId="0" borderId="0" xfId="0" applyNumberFormat="1" applyFont="1" applyFill="1" applyBorder="1" applyAlignment="1" applyProtection="1">
      <alignment vertical="center" wrapText="1"/>
    </xf>
    <xf numFmtId="0" fontId="19" fillId="0" borderId="0" xfId="0" applyFont="1" applyFill="1" applyBorder="1" applyAlignment="1" applyProtection="1">
      <alignment vertical="center" wrapText="1"/>
    </xf>
    <xf numFmtId="9" fontId="0" fillId="0" borderId="5" xfId="0" applyNumberFormat="1" applyFill="1" applyBorder="1" applyAlignment="1" applyProtection="1">
      <alignment vertical="center" wrapText="1"/>
    </xf>
    <xf numFmtId="9" fontId="0" fillId="2" borderId="6" xfId="0" applyNumberFormat="1" applyFill="1" applyBorder="1" applyAlignment="1" applyProtection="1">
      <alignment vertical="center" wrapText="1"/>
    </xf>
    <xf numFmtId="0" fontId="4" fillId="2" borderId="4" xfId="0" applyFont="1" applyFill="1" applyBorder="1" applyAlignment="1" applyProtection="1">
      <alignment vertical="center" wrapText="1"/>
    </xf>
    <xf numFmtId="166" fontId="0" fillId="2" borderId="4" xfId="0" applyNumberFormat="1" applyFill="1" applyBorder="1" applyAlignment="1" applyProtection="1">
      <alignment vertical="center" wrapText="1"/>
    </xf>
    <xf numFmtId="166" fontId="0" fillId="0" borderId="2" xfId="0" applyNumberFormat="1" applyFill="1" applyBorder="1" applyAlignment="1" applyProtection="1">
      <alignment vertical="center" wrapText="1"/>
    </xf>
    <xf numFmtId="0" fontId="0" fillId="0" borderId="8" xfId="0" applyBorder="1" applyAlignment="1" applyProtection="1">
      <alignment vertical="center" wrapText="1"/>
    </xf>
    <xf numFmtId="0" fontId="4" fillId="0" borderId="1" xfId="0" applyFont="1" applyBorder="1" applyAlignment="1" applyProtection="1">
      <alignment vertical="center" wrapText="1"/>
    </xf>
    <xf numFmtId="0" fontId="0" fillId="0" borderId="1" xfId="0" applyBorder="1" applyAlignment="1" applyProtection="1">
      <alignment vertical="center" wrapText="1"/>
    </xf>
    <xf numFmtId="0" fontId="17" fillId="2" borderId="1" xfId="0" applyFont="1" applyFill="1" applyBorder="1" applyAlignment="1" applyProtection="1">
      <alignment horizontal="right" vertical="center" wrapText="1"/>
    </xf>
    <xf numFmtId="0" fontId="17" fillId="0" borderId="0" xfId="0" applyFont="1" applyFill="1" applyBorder="1" applyAlignment="1" applyProtection="1">
      <alignment horizontal="right" vertical="center" wrapText="1"/>
    </xf>
    <xf numFmtId="0" fontId="3" fillId="0" borderId="0" xfId="0" applyFont="1" applyFill="1" applyBorder="1" applyAlignment="1" applyProtection="1">
      <alignment horizontal="center" vertical="center" wrapText="1"/>
    </xf>
    <xf numFmtId="0" fontId="3" fillId="2" borderId="1" xfId="0" applyFont="1" applyFill="1" applyBorder="1" applyAlignment="1" applyProtection="1">
      <alignment vertical="center" wrapText="1"/>
    </xf>
    <xf numFmtId="9" fontId="0" fillId="2" borderId="4" xfId="0" applyNumberFormat="1" applyFill="1" applyBorder="1" applyAlignment="1" applyProtection="1">
      <alignment vertical="center" wrapText="1"/>
    </xf>
    <xf numFmtId="166" fontId="0" fillId="2" borderId="3" xfId="0" applyNumberFormat="1" applyFill="1" applyBorder="1" applyAlignment="1" applyProtection="1">
      <alignment vertical="center" wrapText="1"/>
    </xf>
    <xf numFmtId="166" fontId="2" fillId="2" borderId="1" xfId="0" applyNumberFormat="1" applyFont="1" applyFill="1" applyBorder="1" applyAlignment="1" applyProtection="1">
      <alignment vertical="center" wrapText="1"/>
    </xf>
    <xf numFmtId="166" fontId="3" fillId="2" borderId="1" xfId="0" applyNumberFormat="1" applyFont="1" applyFill="1" applyBorder="1" applyAlignment="1" applyProtection="1">
      <alignment vertical="center" wrapText="1"/>
    </xf>
    <xf numFmtId="166" fontId="0" fillId="2" borderId="1" xfId="0" applyNumberFormat="1" applyFill="1" applyBorder="1" applyAlignment="1" applyProtection="1">
      <alignment vertical="center" wrapText="1"/>
    </xf>
    <xf numFmtId="0" fontId="0" fillId="2" borderId="9" xfId="0" applyFill="1" applyBorder="1" applyAlignment="1" applyProtection="1">
      <alignment vertical="center" wrapText="1"/>
    </xf>
    <xf numFmtId="166" fontId="3" fillId="0" borderId="2" xfId="0" applyNumberFormat="1" applyFont="1" applyFill="1" applyBorder="1" applyAlignment="1" applyProtection="1">
      <alignment vertical="center" wrapText="1"/>
    </xf>
    <xf numFmtId="0" fontId="0" fillId="2" borderId="8" xfId="0" applyFill="1" applyBorder="1" applyAlignment="1" applyProtection="1">
      <alignment vertical="center" wrapText="1"/>
    </xf>
    <xf numFmtId="0" fontId="17" fillId="2" borderId="1" xfId="0" applyFont="1" applyFill="1" applyBorder="1" applyAlignment="1" applyProtection="1">
      <alignment vertical="center" wrapText="1"/>
    </xf>
    <xf numFmtId="166" fontId="0" fillId="2" borderId="9" xfId="0" applyNumberFormat="1" applyFill="1" applyBorder="1" applyAlignment="1" applyProtection="1">
      <alignment vertical="center" wrapText="1"/>
    </xf>
    <xf numFmtId="0" fontId="17" fillId="0" borderId="0" xfId="0" applyFont="1" applyFill="1" applyBorder="1" applyAlignment="1" applyProtection="1">
      <alignment vertical="center" wrapText="1"/>
    </xf>
    <xf numFmtId="166" fontId="0" fillId="0" borderId="0" xfId="0" applyNumberFormat="1" applyFill="1" applyBorder="1" applyAlignment="1" applyProtection="1">
      <alignment vertical="center" wrapText="1"/>
    </xf>
    <xf numFmtId="9" fontId="0" fillId="2" borderId="8" xfId="0" applyNumberFormat="1" applyFill="1" applyBorder="1" applyAlignment="1" applyProtection="1">
      <alignment vertical="center" wrapText="1"/>
    </xf>
    <xf numFmtId="166" fontId="0" fillId="0" borderId="1" xfId="0" applyNumberFormat="1" applyBorder="1" applyAlignment="1" applyProtection="1">
      <alignment vertical="center" wrapText="1"/>
    </xf>
    <xf numFmtId="1" fontId="0" fillId="0" borderId="8" xfId="0" applyNumberFormat="1" applyBorder="1" applyAlignment="1" applyProtection="1">
      <alignment vertical="center" wrapText="1"/>
    </xf>
    <xf numFmtId="1" fontId="0" fillId="0" borderId="0" xfId="0" applyNumberFormat="1" applyBorder="1" applyAlignment="1" applyProtection="1">
      <alignment vertical="center" wrapText="1"/>
    </xf>
    <xf numFmtId="0" fontId="14" fillId="0" borderId="0" xfId="0" applyFont="1" applyFill="1" applyBorder="1" applyAlignment="1" applyProtection="1">
      <alignment vertical="center" wrapText="1"/>
    </xf>
    <xf numFmtId="1" fontId="19" fillId="0" borderId="1" xfId="0" applyNumberFormat="1" applyFont="1" applyFill="1" applyBorder="1" applyAlignment="1" applyProtection="1">
      <alignment vertical="center" wrapText="1"/>
    </xf>
    <xf numFmtId="1" fontId="3" fillId="0" borderId="11" xfId="0" applyNumberFormat="1" applyFont="1" applyFill="1" applyBorder="1" applyAlignment="1" applyProtection="1">
      <alignment vertical="center" wrapText="1"/>
    </xf>
    <xf numFmtId="1" fontId="3" fillId="0" borderId="0" xfId="0" applyNumberFormat="1" applyFont="1" applyFill="1" applyBorder="1" applyAlignment="1" applyProtection="1">
      <alignment vertical="center" wrapText="1"/>
    </xf>
    <xf numFmtId="1" fontId="0" fillId="0" borderId="0" xfId="0" applyNumberFormat="1" applyFill="1" applyBorder="1" applyAlignment="1" applyProtection="1">
      <alignment vertical="center" wrapText="1"/>
    </xf>
    <xf numFmtId="1" fontId="0" fillId="2" borderId="8" xfId="0" applyNumberFormat="1" applyFill="1" applyBorder="1" applyAlignment="1" applyProtection="1">
      <alignment vertical="center" wrapText="1"/>
    </xf>
    <xf numFmtId="44" fontId="19" fillId="0" borderId="1" xfId="0" applyNumberFormat="1" applyFont="1" applyFill="1" applyBorder="1" applyAlignment="1" applyProtection="1">
      <alignment vertical="center" wrapText="1"/>
    </xf>
    <xf numFmtId="3" fontId="0" fillId="0" borderId="8" xfId="0" applyNumberFormat="1" applyBorder="1" applyAlignment="1" applyProtection="1">
      <alignment vertical="center" wrapText="1"/>
    </xf>
    <xf numFmtId="1" fontId="0" fillId="0" borderId="1" xfId="0" applyNumberFormat="1" applyBorder="1" applyAlignment="1" applyProtection="1">
      <alignment vertical="center" wrapText="1"/>
    </xf>
    <xf numFmtId="3" fontId="0" fillId="0" borderId="0" xfId="0" applyNumberFormat="1" applyBorder="1" applyAlignment="1" applyProtection="1">
      <alignment vertical="center" wrapText="1"/>
    </xf>
    <xf numFmtId="166" fontId="0" fillId="2" borderId="8" xfId="0" applyNumberFormat="1" applyFill="1" applyBorder="1" applyAlignment="1" applyProtection="1">
      <alignment vertical="center" wrapText="1"/>
    </xf>
    <xf numFmtId="0" fontId="2" fillId="0" borderId="12"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3" borderId="1" xfId="0" applyFont="1" applyFill="1" applyBorder="1" applyAlignment="1">
      <alignment vertical="center" wrapText="1"/>
    </xf>
    <xf numFmtId="3" fontId="19" fillId="0" borderId="0" xfId="0" applyNumberFormat="1" applyFont="1" applyFill="1" applyBorder="1" applyAlignment="1" applyProtection="1">
      <alignment vertical="center" wrapText="1"/>
    </xf>
    <xf numFmtId="3" fontId="3" fillId="0" borderId="0" xfId="0" applyNumberFormat="1" applyFont="1" applyFill="1" applyBorder="1" applyAlignment="1" applyProtection="1">
      <alignment vertical="center" wrapText="1"/>
      <protection locked="0"/>
    </xf>
    <xf numFmtId="0" fontId="1" fillId="6" borderId="2" xfId="0" applyFont="1" applyFill="1" applyBorder="1" applyAlignment="1" applyProtection="1">
      <alignment vertical="center" wrapText="1"/>
    </xf>
    <xf numFmtId="169" fontId="3" fillId="0" borderId="10" xfId="0" applyNumberFormat="1" applyFont="1" applyFill="1" applyBorder="1" applyAlignment="1" applyProtection="1">
      <alignment vertical="center" wrapText="1"/>
      <protection locked="0"/>
    </xf>
    <xf numFmtId="0" fontId="1" fillId="6" borderId="0" xfId="0" applyFont="1" applyFill="1" applyBorder="1" applyAlignment="1" applyProtection="1">
      <alignment horizontal="center" vertical="center" wrapText="1"/>
    </xf>
    <xf numFmtId="0" fontId="1" fillId="4" borderId="1" xfId="0" applyFont="1" applyFill="1" applyBorder="1" applyAlignment="1">
      <alignment vertical="center" wrapText="1"/>
    </xf>
    <xf numFmtId="3" fontId="3" fillId="9" borderId="0" xfId="0" applyNumberFormat="1" applyFont="1" applyFill="1" applyAlignment="1">
      <alignment horizontal="center"/>
    </xf>
    <xf numFmtId="168" fontId="3" fillId="9" borderId="0" xfId="0" applyNumberFormat="1" applyFont="1" applyFill="1" applyAlignment="1">
      <alignment horizontal="center"/>
    </xf>
    <xf numFmtId="3" fontId="0" fillId="0" borderId="0" xfId="0" applyNumberFormat="1"/>
    <xf numFmtId="165" fontId="0" fillId="0" borderId="0" xfId="2" applyNumberFormat="1" applyFont="1"/>
    <xf numFmtId="3" fontId="0" fillId="6" borderId="0" xfId="0" applyNumberFormat="1" applyFill="1" applyBorder="1" applyAlignment="1" applyProtection="1">
      <alignment vertical="center" wrapText="1"/>
    </xf>
    <xf numFmtId="168" fontId="0" fillId="8" borderId="1" xfId="0" applyNumberFormat="1" applyFill="1" applyBorder="1" applyAlignment="1" applyProtection="1">
      <alignment vertical="center" wrapText="1"/>
    </xf>
    <xf numFmtId="10" fontId="3" fillId="0" borderId="10" xfId="0" applyNumberFormat="1" applyFont="1" applyFill="1" applyBorder="1" applyAlignment="1" applyProtection="1">
      <alignment vertical="center" wrapText="1"/>
      <protection locked="0"/>
    </xf>
    <xf numFmtId="169" fontId="19" fillId="0" borderId="1" xfId="0" applyNumberFormat="1" applyFont="1" applyFill="1" applyBorder="1" applyAlignment="1" applyProtection="1">
      <alignment vertical="center" wrapText="1"/>
    </xf>
    <xf numFmtId="165" fontId="14" fillId="0" borderId="0" xfId="2" applyNumberFormat="1" applyFont="1"/>
    <xf numFmtId="44" fontId="3" fillId="0" borderId="10" xfId="0" applyNumberFormat="1" applyFont="1" applyFill="1" applyBorder="1" applyAlignment="1" applyProtection="1">
      <alignment vertical="center" wrapText="1"/>
      <protection locked="0"/>
    </xf>
    <xf numFmtId="168" fontId="19" fillId="0" borderId="0" xfId="0" applyNumberFormat="1" applyFont="1" applyFill="1" applyBorder="1" applyAlignment="1" applyProtection="1">
      <alignment vertical="center"/>
    </xf>
    <xf numFmtId="0" fontId="5" fillId="0" borderId="0" xfId="0" applyFont="1" applyAlignment="1">
      <alignment horizontal="left" vertical="center"/>
    </xf>
    <xf numFmtId="0" fontId="6" fillId="0" borderId="0" xfId="0" applyFont="1" applyAlignment="1">
      <alignment horizontal="left" vertical="center" wrapText="1"/>
    </xf>
  </cellXfs>
  <cellStyles count="3">
    <cellStyle name="Euro" xfId="1"/>
    <cellStyle name="Prozent" xfId="2" builtinId="5"/>
    <cellStyle name="Standard" xfId="0" builtinId="0"/>
  </cellStyles>
  <dxfs count="0"/>
  <tableStyles count="0" defaultTableStyle="TableStyleMedium2" defaultPivotStyle="PivotStyleLight16"/>
  <colors>
    <mruColors>
      <color rgb="FFB8CCE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0</xdr:row>
      <xdr:rowOff>1524000</xdr:rowOff>
    </xdr:to>
    <xdr:pic>
      <xdr:nvPicPr>
        <xdr:cNvPr id="3" name="Bild 1" descr="Briefkopf-ZDK-farbig-201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963150" cy="1524000"/>
        </a:xfrm>
        <a:prstGeom prst="rect">
          <a:avLst/>
        </a:prstGeom>
        <a:noFill/>
        <a:ln>
          <a:noFill/>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71"/>
  <sheetViews>
    <sheetView showGridLines="0" workbookViewId="0">
      <selection activeCell="A28" sqref="A28"/>
    </sheetView>
  </sheetViews>
  <sheetFormatPr baseColWidth="10" defaultRowHeight="12.75" x14ac:dyDescent="0.2"/>
  <cols>
    <col min="1" max="1" width="149.28515625" customWidth="1"/>
  </cols>
  <sheetData>
    <row r="1" spans="1:1" ht="132.75" customHeight="1" x14ac:dyDescent="0.2"/>
    <row r="2" spans="1:1" s="11" customFormat="1" ht="55.5" customHeight="1" x14ac:dyDescent="0.2">
      <c r="A2" s="12" t="s">
        <v>161</v>
      </c>
    </row>
    <row r="3" spans="1:1" s="11" customFormat="1" ht="15" customHeight="1" x14ac:dyDescent="0.2">
      <c r="A3" s="12"/>
    </row>
    <row r="4" spans="1:1" s="11" customFormat="1" ht="13.5" customHeight="1" x14ac:dyDescent="0.2">
      <c r="A4" s="13" t="s">
        <v>0</v>
      </c>
    </row>
    <row r="5" spans="1:1" s="11" customFormat="1" ht="13.5" customHeight="1" x14ac:dyDescent="0.2">
      <c r="A5" s="13"/>
    </row>
    <row r="6" spans="1:1" s="11" customFormat="1" ht="13.5" customHeight="1" x14ac:dyDescent="0.2">
      <c r="A6" s="14" t="s">
        <v>3</v>
      </c>
    </row>
    <row r="7" spans="1:1" s="11" customFormat="1" ht="13.5" customHeight="1" x14ac:dyDescent="0.2">
      <c r="A7" s="14" t="s">
        <v>1</v>
      </c>
    </row>
    <row r="8" spans="1:1" s="11" customFormat="1" ht="13.5" customHeight="1" x14ac:dyDescent="0.2">
      <c r="A8" s="14" t="s">
        <v>2</v>
      </c>
    </row>
    <row r="9" spans="1:1" s="11" customFormat="1" ht="13.5" customHeight="1" x14ac:dyDescent="0.2">
      <c r="A9" s="14"/>
    </row>
    <row r="10" spans="1:1" s="11" customFormat="1" ht="13.5" customHeight="1" x14ac:dyDescent="0.2">
      <c r="A10" s="14" t="s">
        <v>4</v>
      </c>
    </row>
    <row r="11" spans="1:1" s="11" customFormat="1" ht="13.5" customHeight="1" x14ac:dyDescent="0.2">
      <c r="A11" s="14" t="s">
        <v>5</v>
      </c>
    </row>
    <row r="12" spans="1:1" s="11" customFormat="1" ht="13.5" customHeight="1" x14ac:dyDescent="0.2">
      <c r="A12" s="14" t="s">
        <v>6</v>
      </c>
    </row>
    <row r="13" spans="1:1" s="11" customFormat="1" ht="13.5" customHeight="1" x14ac:dyDescent="0.2">
      <c r="A13" s="14" t="s">
        <v>7</v>
      </c>
    </row>
    <row r="14" spans="1:1" s="11" customFormat="1" ht="17.25" customHeight="1" x14ac:dyDescent="0.2">
      <c r="A14" s="13"/>
    </row>
    <row r="15" spans="1:1" s="11" customFormat="1" ht="15.75" customHeight="1" x14ac:dyDescent="0.2">
      <c r="A15" s="13"/>
    </row>
    <row r="16" spans="1:1" s="11" customFormat="1" ht="23.25" customHeight="1" x14ac:dyDescent="0.2">
      <c r="A16" s="12" t="s">
        <v>8</v>
      </c>
    </row>
    <row r="17" spans="1:1" s="11" customFormat="1" ht="27.75" customHeight="1" x14ac:dyDescent="0.2">
      <c r="A17" s="27" t="s">
        <v>158</v>
      </c>
    </row>
    <row r="18" spans="1:1" s="11" customFormat="1" x14ac:dyDescent="0.2">
      <c r="A18" s="14"/>
    </row>
    <row r="19" spans="1:1" s="11" customFormat="1" x14ac:dyDescent="0.2">
      <c r="A19" s="13" t="s">
        <v>9</v>
      </c>
    </row>
    <row r="20" spans="1:1" s="11" customFormat="1" ht="25.5" x14ac:dyDescent="0.2">
      <c r="A20" s="26" t="s">
        <v>112</v>
      </c>
    </row>
    <row r="21" spans="1:1" s="11" customFormat="1" x14ac:dyDescent="0.2">
      <c r="A21" s="14" t="s">
        <v>10</v>
      </c>
    </row>
    <row r="22" spans="1:1" s="11" customFormat="1" x14ac:dyDescent="0.2">
      <c r="A22" s="14"/>
    </row>
    <row r="23" spans="1:1" s="11" customFormat="1" x14ac:dyDescent="0.2">
      <c r="A23" s="13" t="s">
        <v>11</v>
      </c>
    </row>
    <row r="24" spans="1:1" s="11" customFormat="1" ht="12.75" customHeight="1" x14ac:dyDescent="0.2">
      <c r="A24" s="26" t="s">
        <v>119</v>
      </c>
    </row>
    <row r="25" spans="1:1" s="11" customFormat="1" ht="25.5" x14ac:dyDescent="0.2">
      <c r="A25" s="27" t="s">
        <v>120</v>
      </c>
    </row>
    <row r="26" spans="1:1" s="11" customFormat="1" ht="25.5" x14ac:dyDescent="0.2">
      <c r="A26" s="27" t="s">
        <v>121</v>
      </c>
    </row>
    <row r="27" spans="1:1" s="11" customFormat="1" x14ac:dyDescent="0.2">
      <c r="A27" s="25" t="s">
        <v>122</v>
      </c>
    </row>
    <row r="28" spans="1:1" s="11" customFormat="1" x14ac:dyDescent="0.2">
      <c r="A28" s="14"/>
    </row>
    <row r="29" spans="1:1" s="11" customFormat="1" x14ac:dyDescent="0.2">
      <c r="A29" s="13" t="s">
        <v>12</v>
      </c>
    </row>
    <row r="30" spans="1:1" s="11" customFormat="1" ht="25.5" x14ac:dyDescent="0.2">
      <c r="A30" s="27" t="s">
        <v>123</v>
      </c>
    </row>
    <row r="31" spans="1:1" s="11" customFormat="1" ht="51" x14ac:dyDescent="0.2">
      <c r="A31" s="27" t="s">
        <v>124</v>
      </c>
    </row>
    <row r="32" spans="1:1" s="11" customFormat="1" ht="25.5" x14ac:dyDescent="0.2">
      <c r="A32" s="27" t="s">
        <v>86</v>
      </c>
    </row>
    <row r="33" spans="1:1" s="11" customFormat="1" x14ac:dyDescent="0.2">
      <c r="A33" s="11" t="s">
        <v>13</v>
      </c>
    </row>
    <row r="34" spans="1:1" s="11" customFormat="1" x14ac:dyDescent="0.2">
      <c r="A34" s="14"/>
    </row>
    <row r="35" spans="1:1" s="11" customFormat="1" x14ac:dyDescent="0.2">
      <c r="A35" s="13" t="s">
        <v>14</v>
      </c>
    </row>
    <row r="36" spans="1:1" s="11" customFormat="1" x14ac:dyDescent="0.2">
      <c r="A36" s="40" t="s">
        <v>125</v>
      </c>
    </row>
    <row r="37" spans="1:1" s="11" customFormat="1" ht="27" customHeight="1" x14ac:dyDescent="0.2">
      <c r="A37" s="27" t="s">
        <v>126</v>
      </c>
    </row>
    <row r="38" spans="1:1" s="11" customFormat="1" ht="38.25" x14ac:dyDescent="0.2">
      <c r="A38" s="28" t="s">
        <v>127</v>
      </c>
    </row>
    <row r="39" spans="1:1" s="11" customFormat="1" ht="63.75" x14ac:dyDescent="0.2">
      <c r="A39" s="26" t="s">
        <v>128</v>
      </c>
    </row>
    <row r="40" spans="1:1" s="11" customFormat="1" ht="25.5" x14ac:dyDescent="0.2">
      <c r="A40" s="27" t="s">
        <v>129</v>
      </c>
    </row>
    <row r="41" spans="1:1" s="11" customFormat="1" x14ac:dyDescent="0.2">
      <c r="A41" s="25" t="s">
        <v>130</v>
      </c>
    </row>
    <row r="42" spans="1:1" s="11" customFormat="1" ht="38.25" x14ac:dyDescent="0.2">
      <c r="A42" s="26" t="s">
        <v>131</v>
      </c>
    </row>
    <row r="43" spans="1:1" s="11" customFormat="1" x14ac:dyDescent="0.2">
      <c r="A43" s="11" t="s">
        <v>15</v>
      </c>
    </row>
    <row r="44" spans="1:1" s="11" customFormat="1" x14ac:dyDescent="0.2">
      <c r="A44" s="14"/>
    </row>
    <row r="45" spans="1:1" s="11" customFormat="1" x14ac:dyDescent="0.2">
      <c r="A45" s="13" t="s">
        <v>16</v>
      </c>
    </row>
    <row r="46" spans="1:1" s="11" customFormat="1" ht="38.25" x14ac:dyDescent="0.2">
      <c r="A46" s="27" t="s">
        <v>87</v>
      </c>
    </row>
    <row r="47" spans="1:1" s="11" customFormat="1" x14ac:dyDescent="0.2"/>
    <row r="48" spans="1:1" x14ac:dyDescent="0.2">
      <c r="A48" s="24"/>
    </row>
    <row r="49" spans="1:1" x14ac:dyDescent="0.2">
      <c r="A49" s="24"/>
    </row>
    <row r="50" spans="1:1" x14ac:dyDescent="0.2">
      <c r="A50" s="24"/>
    </row>
    <row r="51" spans="1:1" x14ac:dyDescent="0.2">
      <c r="A51" s="24"/>
    </row>
    <row r="52" spans="1:1" x14ac:dyDescent="0.2">
      <c r="A52" s="24"/>
    </row>
    <row r="53" spans="1:1" x14ac:dyDescent="0.2">
      <c r="A53" s="24"/>
    </row>
    <row r="54" spans="1:1" x14ac:dyDescent="0.2">
      <c r="A54" s="24"/>
    </row>
    <row r="55" spans="1:1" x14ac:dyDescent="0.2">
      <c r="A55" s="24"/>
    </row>
    <row r="56" spans="1:1" x14ac:dyDescent="0.2">
      <c r="A56" s="24"/>
    </row>
    <row r="57" spans="1:1" x14ac:dyDescent="0.2">
      <c r="A57" s="24"/>
    </row>
    <row r="58" spans="1:1" x14ac:dyDescent="0.2">
      <c r="A58" s="24"/>
    </row>
    <row r="59" spans="1:1" x14ac:dyDescent="0.2">
      <c r="A59" s="24"/>
    </row>
    <row r="60" spans="1:1" x14ac:dyDescent="0.2">
      <c r="A60" s="24"/>
    </row>
    <row r="61" spans="1:1" x14ac:dyDescent="0.2">
      <c r="A61" s="24"/>
    </row>
    <row r="62" spans="1:1" x14ac:dyDescent="0.2">
      <c r="A62" s="24"/>
    </row>
    <row r="63" spans="1:1" x14ac:dyDescent="0.2">
      <c r="A63" s="24"/>
    </row>
    <row r="64" spans="1:1" x14ac:dyDescent="0.2">
      <c r="A64" s="24"/>
    </row>
    <row r="65" spans="1:1" x14ac:dyDescent="0.2">
      <c r="A65" s="24"/>
    </row>
    <row r="66" spans="1:1" x14ac:dyDescent="0.2">
      <c r="A66" s="24"/>
    </row>
    <row r="67" spans="1:1" x14ac:dyDescent="0.2">
      <c r="A67" s="24"/>
    </row>
    <row r="68" spans="1:1" x14ac:dyDescent="0.2">
      <c r="A68" s="24"/>
    </row>
    <row r="69" spans="1:1" x14ac:dyDescent="0.2">
      <c r="A69" s="24"/>
    </row>
    <row r="70" spans="1:1" x14ac:dyDescent="0.2">
      <c r="A70" s="24"/>
    </row>
    <row r="71" spans="1:1" x14ac:dyDescent="0.2">
      <c r="A71" s="24"/>
    </row>
  </sheetData>
  <sheetProtection password="A16C" sheet="1" objects="1" scenario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N22"/>
  <sheetViews>
    <sheetView showGridLines="0" tabSelected="1" zoomScaleNormal="100" workbookViewId="0">
      <selection activeCell="J31" sqref="J31"/>
    </sheetView>
  </sheetViews>
  <sheetFormatPr baseColWidth="10" defaultRowHeight="12.75" x14ac:dyDescent="0.2"/>
  <cols>
    <col min="1" max="16384" width="11.42578125" style="21"/>
  </cols>
  <sheetData>
    <row r="1" spans="1:14" s="24" customFormat="1" ht="15" x14ac:dyDescent="0.2">
      <c r="A1" s="23" t="s">
        <v>85</v>
      </c>
    </row>
    <row r="2" spans="1:14" s="24" customFormat="1" x14ac:dyDescent="0.2"/>
    <row r="3" spans="1:14" ht="13.5" thickBot="1" x14ac:dyDescent="0.25">
      <c r="A3" s="22"/>
      <c r="B3" s="22"/>
      <c r="C3" s="22"/>
    </row>
    <row r="4" spans="1:14" ht="13.5" thickBot="1" x14ac:dyDescent="0.25">
      <c r="B4" s="16">
        <v>1</v>
      </c>
      <c r="C4" s="22"/>
      <c r="D4" s="22" t="s">
        <v>142</v>
      </c>
    </row>
    <row r="5" spans="1:14" x14ac:dyDescent="0.2">
      <c r="D5" s="22" t="s">
        <v>100</v>
      </c>
    </row>
    <row r="7" spans="1:14" x14ac:dyDescent="0.2">
      <c r="B7" s="29">
        <v>12</v>
      </c>
      <c r="D7" s="22" t="s">
        <v>101</v>
      </c>
    </row>
    <row r="13" spans="1:14" x14ac:dyDescent="0.2">
      <c r="B13" s="39" t="s">
        <v>99</v>
      </c>
    </row>
    <row r="14" spans="1:14" ht="15.75" customHeight="1" x14ac:dyDescent="0.2">
      <c r="B14" s="22" t="s">
        <v>96</v>
      </c>
      <c r="C14" s="22"/>
      <c r="D14" s="22"/>
      <c r="E14" s="22"/>
      <c r="F14" s="22"/>
      <c r="G14" s="22"/>
      <c r="H14" s="22"/>
      <c r="I14" s="22"/>
      <c r="J14" s="22"/>
      <c r="K14" s="22"/>
      <c r="L14" s="22"/>
      <c r="M14" s="22"/>
    </row>
    <row r="15" spans="1:14" ht="13.5" thickBot="1" x14ac:dyDescent="0.25">
      <c r="B15" s="22" t="s">
        <v>97</v>
      </c>
      <c r="C15" s="22"/>
      <c r="D15" s="22"/>
      <c r="E15" s="22"/>
      <c r="F15" s="22"/>
      <c r="G15" s="22"/>
      <c r="H15" s="22"/>
      <c r="I15" s="22"/>
      <c r="J15" s="22"/>
      <c r="K15" s="22"/>
      <c r="L15" s="22"/>
      <c r="M15" s="22"/>
    </row>
    <row r="16" spans="1:14" ht="13.5" thickBot="1" x14ac:dyDescent="0.25">
      <c r="B16" s="16"/>
      <c r="C16" s="22" t="s">
        <v>98</v>
      </c>
      <c r="D16" s="22"/>
      <c r="E16" s="22"/>
      <c r="F16" s="22"/>
      <c r="G16" s="22"/>
      <c r="H16" s="22"/>
      <c r="I16" s="22"/>
      <c r="J16" s="22"/>
      <c r="K16" s="22"/>
      <c r="L16" s="22"/>
      <c r="M16" s="22"/>
      <c r="N16" s="22"/>
    </row>
    <row r="17" spans="2:14" x14ac:dyDescent="0.2">
      <c r="D17" s="22"/>
      <c r="E17" s="22"/>
      <c r="F17" s="22"/>
      <c r="G17" s="22"/>
      <c r="H17" s="22"/>
      <c r="I17" s="22"/>
      <c r="J17" s="22"/>
      <c r="K17" s="22"/>
      <c r="L17" s="22"/>
      <c r="M17" s="22"/>
      <c r="N17" s="22"/>
    </row>
    <row r="18" spans="2:14" x14ac:dyDescent="0.2">
      <c r="D18" s="22"/>
      <c r="E18" s="22"/>
      <c r="F18" s="22"/>
      <c r="G18" s="22"/>
      <c r="H18" s="22"/>
      <c r="I18" s="22"/>
      <c r="J18" s="22"/>
      <c r="K18" s="22"/>
      <c r="L18" s="22"/>
      <c r="M18" s="22"/>
      <c r="N18" s="22"/>
    </row>
    <row r="21" spans="2:14" x14ac:dyDescent="0.2">
      <c r="B21" s="39" t="s">
        <v>104</v>
      </c>
    </row>
    <row r="22" spans="2:14" x14ac:dyDescent="0.2">
      <c r="B22" s="22" t="s">
        <v>105</v>
      </c>
    </row>
  </sheetData>
  <sheetProtection password="A16C" sheet="1" objects="1" scenarios="1"/>
  <pageMargins left="1.3779527559055118" right="0.78740157480314965" top="0.98425196850393704" bottom="0.98425196850393704" header="0.51181102362204722" footer="0.51181102362204722"/>
  <pageSetup paperSize="9" scale="60" orientation="landscape" horizontalDpi="300" verticalDpi="300" r:id="rId1"/>
  <headerFooter alignWithMargins="0">
    <oddHeader>&amp;LZentralverband Deutsches Kfz-Gewerbe e.V.&amp;RKalkulationshilfe zur Kostenermittlung einer AU-Prüfung in Kfz-Werkstätten</oddHeader>
    <oddFooter>&amp;LStand: &amp;D&amp;RSeite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D117"/>
  <sheetViews>
    <sheetView showGridLines="0" zoomScale="150" zoomScaleNormal="150" workbookViewId="0">
      <selection activeCell="B26" sqref="B26"/>
    </sheetView>
  </sheetViews>
  <sheetFormatPr baseColWidth="10" defaultRowHeight="12.75" x14ac:dyDescent="0.2"/>
  <cols>
    <col min="1" max="1" width="34.42578125" customWidth="1"/>
    <col min="2" max="2" width="15.28515625" customWidth="1"/>
  </cols>
  <sheetData>
    <row r="1" spans="1:2" ht="33.75" customHeight="1" x14ac:dyDescent="0.2">
      <c r="A1" s="198" t="s">
        <v>152</v>
      </c>
      <c r="B1" s="198"/>
    </row>
    <row r="2" spans="1:2" ht="25.5" customHeight="1" x14ac:dyDescent="0.2">
      <c r="A2" s="199" t="s">
        <v>115</v>
      </c>
      <c r="B2" s="199"/>
    </row>
    <row r="4" spans="1:2" ht="21.75" customHeight="1" x14ac:dyDescent="0.2">
      <c r="A4" s="6" t="s">
        <v>36</v>
      </c>
      <c r="B4" s="6" t="s">
        <v>44</v>
      </c>
    </row>
    <row r="5" spans="1:2" s="19" customFormat="1" ht="6" customHeight="1" x14ac:dyDescent="0.2">
      <c r="A5" s="18"/>
      <c r="B5" s="18"/>
    </row>
    <row r="6" spans="1:2" ht="21.75" customHeight="1" x14ac:dyDescent="0.2">
      <c r="A6" s="7" t="s">
        <v>45</v>
      </c>
      <c r="B6" s="8">
        <f>SUM(Personalkosten!M7:M13)</f>
        <v>1966.6321225969882</v>
      </c>
    </row>
    <row r="7" spans="1:2" s="19" customFormat="1" ht="6" customHeight="1" x14ac:dyDescent="0.2">
      <c r="A7" s="3"/>
      <c r="B7" s="17"/>
    </row>
    <row r="8" spans="1:2" s="19" customFormat="1" ht="21.75" customHeight="1" x14ac:dyDescent="0.2">
      <c r="A8" s="180" t="s">
        <v>159</v>
      </c>
      <c r="B8" s="5">
        <f>Personalkosten!M9</f>
        <v>1461.9618121667934</v>
      </c>
    </row>
    <row r="9" spans="1:2" s="19" customFormat="1" ht="6" customHeight="1" x14ac:dyDescent="0.2">
      <c r="A9" s="3"/>
      <c r="B9" s="17"/>
    </row>
    <row r="10" spans="1:2" s="19" customFormat="1" ht="21.75" customHeight="1" x14ac:dyDescent="0.2">
      <c r="A10" s="180" t="s">
        <v>146</v>
      </c>
      <c r="B10" s="5">
        <f>Personalkosten!M13+Personalkosten!M11+Personalkosten!M7</f>
        <v>504.67031043019483</v>
      </c>
    </row>
    <row r="11" spans="1:2" s="19" customFormat="1" ht="6" customHeight="1" x14ac:dyDescent="0.2">
      <c r="A11" s="3"/>
      <c r="B11" s="17"/>
    </row>
    <row r="12" spans="1:2" ht="21.75" customHeight="1" x14ac:dyDescent="0.2">
      <c r="A12" s="186" t="s">
        <v>49</v>
      </c>
      <c r="B12" s="8">
        <f>SUM(Werkstattausstattung!L8:L21)</f>
        <v>868.5</v>
      </c>
    </row>
    <row r="13" spans="1:2" s="19" customFormat="1" ht="6" customHeight="1" x14ac:dyDescent="0.2">
      <c r="A13" s="3"/>
      <c r="B13" s="17"/>
    </row>
    <row r="14" spans="1:2" ht="21.75" customHeight="1" x14ac:dyDescent="0.2">
      <c r="A14" s="7" t="s">
        <v>37</v>
      </c>
      <c r="B14" s="8">
        <f>SUM('AU-spezifische Sonstige Kosten'!I7:I9)</f>
        <v>50.279166666666661</v>
      </c>
    </row>
    <row r="15" spans="1:2" s="19" customFormat="1" ht="6" customHeight="1" x14ac:dyDescent="0.2">
      <c r="A15" s="3"/>
      <c r="B15" s="17"/>
    </row>
    <row r="16" spans="1:2" ht="21.75" customHeight="1" x14ac:dyDescent="0.2">
      <c r="A16" s="7" t="s">
        <v>38</v>
      </c>
      <c r="B16" s="8">
        <f>SUM('AU-spezifische Sonstige Kosten'!I13:I17)</f>
        <v>473.48708333333332</v>
      </c>
    </row>
    <row r="17" spans="1:4" s="19" customFormat="1" ht="6" customHeight="1" x14ac:dyDescent="0.2">
      <c r="A17" s="3"/>
      <c r="B17" s="17"/>
    </row>
    <row r="18" spans="1:4" ht="21.75" customHeight="1" x14ac:dyDescent="0.2">
      <c r="A18" s="7" t="s">
        <v>42</v>
      </c>
      <c r="B18" s="8">
        <f>SUM('AU-spezifische Sonstige Kosten'!I21:I23)</f>
        <v>326</v>
      </c>
    </row>
    <row r="19" spans="1:4" s="19" customFormat="1" ht="6" customHeight="1" x14ac:dyDescent="0.2">
      <c r="A19" s="3"/>
      <c r="B19" s="17"/>
    </row>
    <row r="20" spans="1:4" ht="21.75" customHeight="1" x14ac:dyDescent="0.2">
      <c r="A20" s="7" t="s">
        <v>46</v>
      </c>
      <c r="B20" s="8">
        <f>SUM('AU-spezifische Sonstige Kosten'!I27:I31)</f>
        <v>98.634999999999991</v>
      </c>
    </row>
    <row r="21" spans="1:4" s="19" customFormat="1" ht="6" customHeight="1" x14ac:dyDescent="0.2">
      <c r="A21" s="3"/>
      <c r="B21" s="17"/>
    </row>
    <row r="22" spans="1:4" ht="21.75" customHeight="1" x14ac:dyDescent="0.2">
      <c r="A22" s="186" t="s">
        <v>150</v>
      </c>
      <c r="B22" s="8">
        <f>'Datenerhebung allg'!B23*VLOOKUP('Datenerhebung allg'!B15,'Ergebnis Werkstatt'!A111:B116,2)</f>
        <v>500</v>
      </c>
      <c r="D22" s="195">
        <f>VLOOKUP('Datenerhebung allg'!B15,'Ergebnis Werkstatt'!A111:B116,2)</f>
        <v>0.01</v>
      </c>
    </row>
    <row r="23" spans="1:4" s="19" customFormat="1" ht="6" customHeight="1" x14ac:dyDescent="0.2">
      <c r="A23" s="15"/>
      <c r="B23" s="20"/>
    </row>
    <row r="24" spans="1:4" ht="21.75" customHeight="1" x14ac:dyDescent="0.2">
      <c r="A24" s="9" t="s">
        <v>69</v>
      </c>
      <c r="B24" s="10">
        <f>SUM(B6,B12:B22)</f>
        <v>4283.5333725969886</v>
      </c>
    </row>
    <row r="25" spans="1:4" s="24" customFormat="1" ht="6" customHeight="1" x14ac:dyDescent="0.2">
      <c r="A25" s="15"/>
      <c r="B25" s="20"/>
    </row>
    <row r="26" spans="1:4" ht="21.75" customHeight="1" x14ac:dyDescent="0.2">
      <c r="A26" s="1" t="s">
        <v>47</v>
      </c>
      <c r="B26" s="2">
        <f>'Datenerhebung allg'!B15</f>
        <v>385</v>
      </c>
    </row>
    <row r="27" spans="1:4" s="19" customFormat="1" ht="6" customHeight="1" x14ac:dyDescent="0.2">
      <c r="A27" s="3"/>
      <c r="B27" s="4"/>
    </row>
    <row r="28" spans="1:4" ht="21.75" customHeight="1" x14ac:dyDescent="0.2">
      <c r="A28" s="9" t="s">
        <v>48</v>
      </c>
      <c r="B28" s="10">
        <f>B24/B26</f>
        <v>11.126060708044125</v>
      </c>
    </row>
    <row r="29" spans="1:4" s="19" customFormat="1" ht="6" customHeight="1" x14ac:dyDescent="0.2">
      <c r="A29" s="3"/>
      <c r="B29" s="17"/>
    </row>
    <row r="30" spans="1:4" ht="21.75" customHeight="1" x14ac:dyDescent="0.2">
      <c r="A30" s="9" t="s">
        <v>116</v>
      </c>
      <c r="B30" s="10">
        <f>'Datenerhebung allg'!B21</f>
        <v>30</v>
      </c>
    </row>
    <row r="31" spans="1:4" s="19" customFormat="1" ht="6" customHeight="1" x14ac:dyDescent="0.2">
      <c r="A31" s="15"/>
      <c r="B31" s="20"/>
    </row>
    <row r="32" spans="1:4" ht="21.75" customHeight="1" x14ac:dyDescent="0.2">
      <c r="A32" s="9" t="s">
        <v>117</v>
      </c>
      <c r="B32" s="10">
        <f>B26*B30</f>
        <v>11550</v>
      </c>
    </row>
    <row r="33" spans="1:2" s="19" customFormat="1" ht="6" customHeight="1" x14ac:dyDescent="0.2">
      <c r="A33" s="3"/>
      <c r="B33" s="4"/>
    </row>
    <row r="34" spans="1:2" ht="21.75" customHeight="1" x14ac:dyDescent="0.2">
      <c r="A34" s="9" t="s">
        <v>141</v>
      </c>
      <c r="B34" s="10">
        <f>B30-B28</f>
        <v>18.873939291955875</v>
      </c>
    </row>
    <row r="35" spans="1:2" s="19" customFormat="1" ht="6" customHeight="1" x14ac:dyDescent="0.2">
      <c r="A35" s="3"/>
      <c r="B35" s="4"/>
    </row>
    <row r="36" spans="1:2" ht="21.75" customHeight="1" x14ac:dyDescent="0.2">
      <c r="A36" s="9" t="s">
        <v>118</v>
      </c>
      <c r="B36" s="10">
        <f>B32-B24</f>
        <v>7266.4666274030114</v>
      </c>
    </row>
    <row r="110" spans="1:3" x14ac:dyDescent="0.2">
      <c r="A110" s="187" t="s">
        <v>155</v>
      </c>
      <c r="B110" s="188" t="s">
        <v>153</v>
      </c>
    </row>
    <row r="111" spans="1:3" x14ac:dyDescent="0.2">
      <c r="A111" s="189">
        <v>1</v>
      </c>
      <c r="B111" s="190">
        <v>0.02</v>
      </c>
      <c r="C111" s="24"/>
    </row>
    <row r="112" spans="1:3" x14ac:dyDescent="0.2">
      <c r="A112" s="189">
        <v>125</v>
      </c>
      <c r="B112" s="190">
        <v>1.4999999999999999E-2</v>
      </c>
    </row>
    <row r="113" spans="1:2" x14ac:dyDescent="0.2">
      <c r="A113" s="189">
        <v>225</v>
      </c>
      <c r="B113" s="190">
        <v>1.2E-2</v>
      </c>
    </row>
    <row r="114" spans="1:2" x14ac:dyDescent="0.2">
      <c r="A114" s="189">
        <v>325</v>
      </c>
      <c r="B114" s="190">
        <v>0.01</v>
      </c>
    </row>
    <row r="115" spans="1:2" x14ac:dyDescent="0.2">
      <c r="A115" s="189">
        <v>825</v>
      </c>
      <c r="B115" s="190">
        <v>8.9999999999999993E-3</v>
      </c>
    </row>
    <row r="116" spans="1:2" x14ac:dyDescent="0.2">
      <c r="A116" s="189">
        <v>2000</v>
      </c>
      <c r="B116" s="190">
        <v>8.0000000000000002E-3</v>
      </c>
    </row>
    <row r="117" spans="1:2" x14ac:dyDescent="0.2">
      <c r="A117" s="189"/>
    </row>
  </sheetData>
  <sheetProtection password="A16C" sheet="1" objects="1" scenarios="1"/>
  <mergeCells count="2">
    <mergeCell ref="A1:B1"/>
    <mergeCell ref="A2:B2"/>
  </mergeCells>
  <pageMargins left="2.1653543307086616" right="0.78740157480314965" top="1.5748031496062993" bottom="0.98425196850393704" header="0.51181102362204722" footer="0.51181102362204722"/>
  <pageSetup paperSize="9" orientation="portrait" horizontalDpi="300" verticalDpi="300" r:id="rId1"/>
  <headerFooter alignWithMargins="0">
    <oddHeader>&amp;LZentralverband Deutsches 
Kfz-Gewerbe e.V.&amp;RKalkulationshilfe zur Kostenermittlung 
einer AU-Prüfung in Kfz-Werkstätten</oddHeader>
    <oddFooter>&amp;LStand: &amp;D&amp;RSeite &amp;P von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G25"/>
  <sheetViews>
    <sheetView showGridLines="0" zoomScale="120" zoomScaleNormal="120" workbookViewId="0">
      <selection activeCell="A26" sqref="A26"/>
    </sheetView>
  </sheetViews>
  <sheetFormatPr baseColWidth="10" defaultRowHeight="12.75" x14ac:dyDescent="0.2"/>
  <cols>
    <col min="1" max="1" width="81.140625" style="43" customWidth="1"/>
    <col min="2" max="3" width="11.42578125" style="43"/>
    <col min="4" max="4" width="23" style="44" customWidth="1"/>
    <col min="5" max="5" width="11.42578125" style="43"/>
    <col min="6" max="6" width="11.42578125" style="45"/>
    <col min="7" max="7" width="22.85546875" style="44" customWidth="1"/>
    <col min="8" max="16384" width="11.42578125" style="43"/>
  </cols>
  <sheetData>
    <row r="1" spans="1:7" ht="15" x14ac:dyDescent="0.2">
      <c r="A1" s="42" t="s">
        <v>81</v>
      </c>
    </row>
    <row r="2" spans="1:7" ht="13.5" thickBot="1" x14ac:dyDescent="0.25"/>
    <row r="3" spans="1:7" s="51" customFormat="1" ht="20.25" customHeight="1" thickBot="1" x14ac:dyDescent="0.25">
      <c r="A3" s="55" t="s">
        <v>154</v>
      </c>
      <c r="B3" s="31">
        <v>3</v>
      </c>
      <c r="C3" s="47"/>
      <c r="D3" s="48"/>
      <c r="E3" s="48"/>
      <c r="F3" s="50"/>
      <c r="G3" s="48"/>
    </row>
    <row r="4" spans="1:7" s="51" customFormat="1" ht="20.25" customHeight="1" thickBot="1" x14ac:dyDescent="0.25">
      <c r="A4" s="52" t="s">
        <v>134</v>
      </c>
      <c r="B4" s="30">
        <v>2</v>
      </c>
      <c r="C4" s="53"/>
      <c r="D4" s="48"/>
      <c r="E4" s="54">
        <v>2</v>
      </c>
      <c r="F4" s="50"/>
      <c r="G4" s="48"/>
    </row>
    <row r="5" spans="1:7" s="51" customFormat="1" ht="20.25" customHeight="1" thickBot="1" x14ac:dyDescent="0.25">
      <c r="A5" s="55" t="s">
        <v>137</v>
      </c>
      <c r="B5" s="30">
        <v>1</v>
      </c>
      <c r="C5" s="47"/>
      <c r="D5" s="48"/>
      <c r="E5" s="54">
        <v>1</v>
      </c>
      <c r="F5" s="50"/>
      <c r="G5" s="48"/>
    </row>
    <row r="6" spans="1:7" s="58" customFormat="1" ht="9.75" customHeight="1" thickBot="1" x14ac:dyDescent="0.25">
      <c r="A6" s="56"/>
      <c r="B6" s="57"/>
      <c r="D6" s="59"/>
      <c r="E6" s="60"/>
      <c r="F6" s="60"/>
      <c r="G6" s="59"/>
    </row>
    <row r="7" spans="1:7" s="51" customFormat="1" ht="20.25" customHeight="1" thickBot="1" x14ac:dyDescent="0.25">
      <c r="A7" s="46" t="s">
        <v>25</v>
      </c>
      <c r="B7" s="30">
        <v>7.3</v>
      </c>
      <c r="C7" s="47"/>
      <c r="D7" s="48"/>
      <c r="E7" s="48"/>
      <c r="F7" s="50"/>
      <c r="G7" s="48"/>
    </row>
    <row r="8" spans="1:7" s="58" customFormat="1" ht="10.5" customHeight="1" thickBot="1" x14ac:dyDescent="0.25">
      <c r="A8" s="56"/>
      <c r="B8" s="57"/>
      <c r="D8" s="59"/>
      <c r="E8" s="48"/>
      <c r="F8" s="60"/>
      <c r="G8" s="59"/>
    </row>
    <row r="9" spans="1:7" s="51" customFormat="1" ht="20.25" customHeight="1" thickBot="1" x14ac:dyDescent="0.25">
      <c r="A9" s="62" t="s">
        <v>76</v>
      </c>
      <c r="B9" s="31">
        <v>1540</v>
      </c>
      <c r="C9" s="47"/>
      <c r="D9" s="48"/>
      <c r="E9" s="48"/>
      <c r="F9" s="50"/>
      <c r="G9" s="48"/>
    </row>
    <row r="10" spans="1:7" s="51" customFormat="1" ht="9" customHeight="1" thickBot="1" x14ac:dyDescent="0.25">
      <c r="A10" s="63"/>
      <c r="B10" s="182"/>
      <c r="C10" s="58"/>
      <c r="D10" s="48"/>
      <c r="E10" s="48"/>
      <c r="F10" s="50"/>
      <c r="G10" s="48"/>
    </row>
    <row r="11" spans="1:7" s="51" customFormat="1" ht="20.25" customHeight="1" thickBot="1" x14ac:dyDescent="0.25">
      <c r="A11" s="183" t="s">
        <v>149</v>
      </c>
      <c r="B11" s="31">
        <v>1313</v>
      </c>
      <c r="C11" s="47"/>
      <c r="D11" s="48"/>
      <c r="E11" s="181"/>
      <c r="F11" s="50"/>
      <c r="G11" s="48"/>
    </row>
    <row r="12" spans="1:7" s="58" customFormat="1" ht="9.75" customHeight="1" x14ac:dyDescent="0.2">
      <c r="A12" s="63"/>
      <c r="B12" s="61"/>
      <c r="D12" s="59"/>
      <c r="E12" s="60"/>
      <c r="F12" s="60"/>
      <c r="G12" s="59"/>
    </row>
    <row r="13" spans="1:7" s="51" customFormat="1" ht="20.25" customHeight="1" x14ac:dyDescent="0.2">
      <c r="A13" s="62" t="s">
        <v>77</v>
      </c>
      <c r="B13" s="191">
        <f>B11*B3</f>
        <v>3939</v>
      </c>
      <c r="C13" s="47"/>
      <c r="D13" s="48"/>
      <c r="E13" s="60"/>
      <c r="F13" s="50"/>
      <c r="G13" s="48"/>
    </row>
    <row r="14" spans="1:7" s="58" customFormat="1" ht="9.75" customHeight="1" thickBot="1" x14ac:dyDescent="0.25">
      <c r="A14" s="56"/>
      <c r="B14" s="61"/>
      <c r="D14" s="59"/>
      <c r="E14" s="60"/>
      <c r="F14" s="60"/>
      <c r="G14" s="59"/>
    </row>
    <row r="15" spans="1:7" s="51" customFormat="1" ht="20.25" customHeight="1" thickBot="1" x14ac:dyDescent="0.25">
      <c r="A15" s="46" t="s">
        <v>27</v>
      </c>
      <c r="B15" s="31">
        <v>385</v>
      </c>
      <c r="C15" s="65"/>
      <c r="D15" s="59"/>
      <c r="E15" s="59"/>
      <c r="F15" s="50"/>
      <c r="G15" s="48"/>
    </row>
    <row r="16" spans="1:7" s="58" customFormat="1" ht="9.75" customHeight="1" thickBot="1" x14ac:dyDescent="0.25">
      <c r="A16" s="56"/>
      <c r="B16" s="64"/>
      <c r="D16" s="59"/>
      <c r="E16" s="60"/>
      <c r="F16" s="60"/>
      <c r="G16" s="59"/>
    </row>
    <row r="17" spans="1:7" s="51" customFormat="1" ht="20.25" customHeight="1" thickBot="1" x14ac:dyDescent="0.25">
      <c r="A17" s="55" t="s">
        <v>72</v>
      </c>
      <c r="B17" s="30">
        <v>20</v>
      </c>
      <c r="C17" s="68"/>
      <c r="D17" s="48"/>
      <c r="E17" s="49">
        <v>20</v>
      </c>
      <c r="F17" s="48"/>
      <c r="G17" s="48"/>
    </row>
    <row r="18" spans="1:7" s="58" customFormat="1" ht="9.75" customHeight="1" thickBot="1" x14ac:dyDescent="0.25">
      <c r="A18" s="63"/>
      <c r="B18" s="57"/>
      <c r="D18" s="59"/>
      <c r="E18" s="60"/>
      <c r="F18" s="59"/>
      <c r="G18" s="59"/>
    </row>
    <row r="19" spans="1:7" s="51" customFormat="1" ht="20.25" customHeight="1" thickBot="1" x14ac:dyDescent="0.25">
      <c r="A19" s="46" t="s">
        <v>53</v>
      </c>
      <c r="B19" s="193">
        <v>6.5000000000000002E-2</v>
      </c>
      <c r="C19" s="47"/>
      <c r="D19" s="48"/>
      <c r="E19" s="69">
        <v>6.5000000000000002E-2</v>
      </c>
      <c r="F19" s="50"/>
      <c r="G19" s="48"/>
    </row>
    <row r="20" spans="1:7" s="58" customFormat="1" ht="9.75" customHeight="1" thickBot="1" x14ac:dyDescent="0.25">
      <c r="A20" s="56"/>
      <c r="B20" s="57"/>
      <c r="D20" s="59"/>
      <c r="E20" s="60"/>
      <c r="F20" s="60"/>
      <c r="G20" s="59"/>
    </row>
    <row r="21" spans="1:7" s="51" customFormat="1" ht="20.25" customHeight="1" thickBot="1" x14ac:dyDescent="0.25">
      <c r="A21" s="55" t="s">
        <v>140</v>
      </c>
      <c r="B21" s="184">
        <v>30</v>
      </c>
      <c r="C21" s="185"/>
      <c r="D21" s="48"/>
      <c r="E21" s="194">
        <v>30</v>
      </c>
      <c r="F21" s="50"/>
      <c r="G21" s="48"/>
    </row>
    <row r="22" spans="1:7" ht="10.5" customHeight="1" x14ac:dyDescent="0.2"/>
    <row r="23" spans="1:7" ht="19.5" customHeight="1" thickBot="1" x14ac:dyDescent="0.25">
      <c r="A23" s="55" t="s">
        <v>151</v>
      </c>
      <c r="B23" s="192">
        <f>B24+B25</f>
        <v>50000</v>
      </c>
      <c r="C23" s="70"/>
    </row>
    <row r="24" spans="1:7" ht="19.5" customHeight="1" thickBot="1" x14ac:dyDescent="0.25">
      <c r="A24" s="71" t="s">
        <v>162</v>
      </c>
      <c r="B24" s="33">
        <v>20000</v>
      </c>
      <c r="C24" s="67"/>
    </row>
    <row r="25" spans="1:7" ht="25.5" customHeight="1" thickBot="1" x14ac:dyDescent="0.25">
      <c r="A25" s="71" t="s">
        <v>163</v>
      </c>
      <c r="B25" s="33">
        <v>30000</v>
      </c>
      <c r="C25" s="67"/>
    </row>
  </sheetData>
  <sheetProtection password="A16C" sheet="1" objects="1" scenarios="1"/>
  <pageMargins left="0.78740157480314965" right="0.78740157480314965" top="0.98425196850393704" bottom="0.98425196850393704" header="0.51181102362204722" footer="0.51181102362204722"/>
  <pageSetup paperSize="9" scale="83" orientation="portrait" horizontalDpi="300" verticalDpi="300" r:id="rId1"/>
  <headerFooter alignWithMargins="0">
    <oddHeader>&amp;LZentralverband Deutsches Kfz-Gewerbe e.V.&amp;RKalkulationshilfe zur Kostenermittlung einer AU-Prüfung in Kfz-Werkstätten</oddHeader>
    <oddFooter>&amp;LStand: &amp;D&amp;RSeite &amp;P von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U16"/>
  <sheetViews>
    <sheetView showGridLines="0" zoomScale="120" zoomScaleNormal="120" workbookViewId="0">
      <selection activeCell="H15" sqref="H15"/>
    </sheetView>
  </sheetViews>
  <sheetFormatPr baseColWidth="10" defaultRowHeight="12.75" x14ac:dyDescent="0.2"/>
  <cols>
    <col min="1" max="1" width="29.42578125" style="73" customWidth="1"/>
    <col min="2" max="3" width="11.42578125" style="73"/>
    <col min="4" max="4" width="12.7109375" style="73" customWidth="1"/>
    <col min="5" max="6" width="11.42578125" style="73"/>
    <col min="7" max="7" width="34.28515625" style="73" customWidth="1"/>
    <col min="8" max="8" width="11.42578125" style="73"/>
    <col min="9" max="9" width="11.85546875" style="73" customWidth="1"/>
    <col min="10" max="16384" width="11.42578125" style="73"/>
  </cols>
  <sheetData>
    <row r="1" spans="1:21" ht="15" x14ac:dyDescent="0.2">
      <c r="A1" s="72" t="s">
        <v>147</v>
      </c>
    </row>
    <row r="2" spans="1:21" x14ac:dyDescent="0.2">
      <c r="A2" s="43"/>
      <c r="B2" s="43"/>
      <c r="C2" s="43"/>
      <c r="D2" s="44"/>
      <c r="E2" s="43"/>
      <c r="F2" s="45"/>
      <c r="G2" s="44"/>
      <c r="H2" s="43"/>
      <c r="I2" s="43"/>
      <c r="J2" s="43"/>
      <c r="K2" s="43"/>
      <c r="L2" s="43"/>
      <c r="M2" s="43"/>
      <c r="N2" s="43"/>
      <c r="O2" s="43"/>
    </row>
    <row r="3" spans="1:21" ht="72" x14ac:dyDescent="0.2">
      <c r="A3" s="74" t="s">
        <v>18</v>
      </c>
      <c r="B3" s="74" t="s">
        <v>31</v>
      </c>
      <c r="C3" s="74" t="s">
        <v>50</v>
      </c>
      <c r="D3" s="74" t="s">
        <v>20</v>
      </c>
      <c r="E3" s="74" t="s">
        <v>148</v>
      </c>
      <c r="F3" s="74" t="s">
        <v>32</v>
      </c>
      <c r="G3" s="74" t="s">
        <v>23</v>
      </c>
      <c r="H3" s="75" t="s">
        <v>63</v>
      </c>
      <c r="I3" s="74" t="s">
        <v>29</v>
      </c>
      <c r="J3" s="74" t="s">
        <v>65</v>
      </c>
      <c r="K3" s="75" t="s">
        <v>17</v>
      </c>
      <c r="L3" s="74" t="s">
        <v>64</v>
      </c>
      <c r="M3" s="74" t="s">
        <v>114</v>
      </c>
      <c r="N3" s="76"/>
      <c r="O3" s="77" t="s">
        <v>18</v>
      </c>
      <c r="P3" s="77" t="s">
        <v>89</v>
      </c>
      <c r="Q3" s="77" t="s">
        <v>65</v>
      </c>
      <c r="R3" s="77" t="s">
        <v>17</v>
      </c>
      <c r="S3" s="77" t="s">
        <v>64</v>
      </c>
      <c r="U3" s="77" t="s">
        <v>102</v>
      </c>
    </row>
    <row r="4" spans="1:21" ht="6" customHeight="1" thickBot="1" x14ac:dyDescent="0.25">
      <c r="A4" s="78"/>
      <c r="B4" s="78"/>
      <c r="C4" s="78"/>
      <c r="D4" s="78"/>
      <c r="E4" s="78"/>
      <c r="F4" s="79"/>
      <c r="G4" s="78"/>
      <c r="H4" s="78"/>
      <c r="I4" s="78"/>
      <c r="J4" s="80"/>
      <c r="K4" s="80"/>
      <c r="L4" s="80"/>
      <c r="M4" s="78"/>
      <c r="N4" s="80"/>
      <c r="O4" s="80"/>
    </row>
    <row r="5" spans="1:21" ht="13.5" thickBot="1" x14ac:dyDescent="0.25">
      <c r="A5" s="81"/>
      <c r="B5" s="81"/>
      <c r="C5" s="81"/>
      <c r="D5" s="82"/>
      <c r="E5" s="81"/>
      <c r="F5" s="83"/>
      <c r="G5" s="82"/>
      <c r="H5" s="81"/>
      <c r="I5" s="84"/>
      <c r="J5" s="32">
        <v>0.5</v>
      </c>
      <c r="K5" s="33">
        <v>324</v>
      </c>
      <c r="L5" s="34">
        <v>0.215</v>
      </c>
      <c r="M5" s="85"/>
      <c r="N5" s="58"/>
      <c r="O5" s="43"/>
      <c r="Q5" s="86">
        <v>0.5</v>
      </c>
      <c r="R5" s="87">
        <v>324</v>
      </c>
      <c r="S5" s="88">
        <v>0.215</v>
      </c>
    </row>
    <row r="6" spans="1:21" ht="6" customHeight="1" thickBot="1" x14ac:dyDescent="0.25">
      <c r="A6" s="89"/>
      <c r="B6" s="89"/>
      <c r="C6" s="89"/>
      <c r="D6" s="90"/>
      <c r="E6" s="89"/>
      <c r="F6" s="91"/>
      <c r="G6" s="90"/>
      <c r="H6" s="58"/>
      <c r="I6" s="89"/>
      <c r="J6" s="92"/>
      <c r="K6" s="93"/>
      <c r="L6" s="94"/>
      <c r="M6" s="89"/>
      <c r="N6" s="58"/>
      <c r="O6" s="58"/>
    </row>
    <row r="7" spans="1:21" ht="58.5" customHeight="1" thickBot="1" x14ac:dyDescent="0.25">
      <c r="A7" s="95" t="s">
        <v>135</v>
      </c>
      <c r="B7" s="117">
        <f>'Datenerhebung allg'!B5</f>
        <v>1</v>
      </c>
      <c r="C7" s="96">
        <v>1</v>
      </c>
      <c r="D7" s="97" t="s">
        <v>70</v>
      </c>
      <c r="E7" s="98">
        <f>2*'Datenerhebung allg'!B7/'Datenerhebung allg'!B9/3</f>
        <v>3.16017316017316E-3</v>
      </c>
      <c r="F7" s="99">
        <f>E7*C7*B7</f>
        <v>3.16017316017316E-3</v>
      </c>
      <c r="G7" s="100" t="s">
        <v>26</v>
      </c>
      <c r="H7" s="35">
        <f>(3805*12.3/12)+73%*502+51%*548+14%*242</f>
        <v>4579.9450000000006</v>
      </c>
      <c r="I7" s="101">
        <f>H7*12*F7</f>
        <v>173.6810311688312</v>
      </c>
      <c r="J7" s="116">
        <f>$J$5*H7*F7</f>
        <v>7.2367096320346329</v>
      </c>
      <c r="K7" s="116">
        <f>$K$5*F7</f>
        <v>1.0238961038961039</v>
      </c>
      <c r="L7" s="116">
        <f>SUM(I7:K7)*$L$5</f>
        <v>39.117451934523814</v>
      </c>
      <c r="M7" s="102">
        <f>SUM(I7:L7)</f>
        <v>221.05908883928575</v>
      </c>
      <c r="N7" s="103"/>
      <c r="O7" s="104" t="s">
        <v>88</v>
      </c>
      <c r="P7" s="105">
        <f>(3344*12.8/12)+17%*422+34%*84+11%*501</f>
        <v>3722.3433333333342</v>
      </c>
      <c r="U7" s="197" t="s">
        <v>160</v>
      </c>
    </row>
    <row r="8" spans="1:21" ht="6" customHeight="1" thickBot="1" x14ac:dyDescent="0.25">
      <c r="A8" s="106"/>
      <c r="B8" s="56"/>
      <c r="C8" s="107"/>
      <c r="D8" s="108"/>
      <c r="E8" s="109"/>
      <c r="F8" s="110"/>
      <c r="G8" s="108"/>
      <c r="H8" s="111"/>
      <c r="I8" s="112"/>
      <c r="J8" s="112"/>
      <c r="K8" s="112"/>
      <c r="L8" s="112"/>
      <c r="M8" s="113"/>
      <c r="N8" s="103"/>
      <c r="O8" s="114"/>
      <c r="P8" s="115"/>
      <c r="U8" s="197"/>
    </row>
    <row r="9" spans="1:21" ht="58.5" customHeight="1" thickBot="1" x14ac:dyDescent="0.25">
      <c r="A9" s="95" t="s">
        <v>103</v>
      </c>
      <c r="B9" s="66">
        <v>1</v>
      </c>
      <c r="C9" s="96">
        <v>1</v>
      </c>
      <c r="D9" s="97" t="s">
        <v>22</v>
      </c>
      <c r="E9" s="98">
        <f>'Datenerhebung allg'!B17/60*'Datenerhebung allg'!B15/'Datenerhebung allg'!B13</f>
        <v>3.2580181095032579E-2</v>
      </c>
      <c r="F9" s="99">
        <f>E9*C9*B9</f>
        <v>3.2580181095032579E-2</v>
      </c>
      <c r="G9" s="100" t="s">
        <v>24</v>
      </c>
      <c r="H9" s="35">
        <f>(2626*12.4/12+(69%*140+51%*43+46%*210))</f>
        <v>2928.6633333333334</v>
      </c>
      <c r="I9" s="101">
        <f>H9*12*F9</f>
        <v>1144.996581196581</v>
      </c>
      <c r="J9" s="116">
        <f>$J$5*H9*F9</f>
        <v>47.708190883190881</v>
      </c>
      <c r="K9" s="116">
        <f>$K$5*F9</f>
        <v>10.555978674790556</v>
      </c>
      <c r="L9" s="116">
        <f>SUM(I9:K9)*$L$5</f>
        <v>258.7010614122309</v>
      </c>
      <c r="M9" s="102">
        <f>SUM(I9:L9)</f>
        <v>1461.9618121667934</v>
      </c>
      <c r="N9" s="103"/>
      <c r="O9" s="104" t="s">
        <v>21</v>
      </c>
      <c r="P9" s="105">
        <f>(2144*12.6/12+(0.24*251+0.32*49+0.1*94))</f>
        <v>2336.52</v>
      </c>
      <c r="U9" s="197" t="s">
        <v>160</v>
      </c>
    </row>
    <row r="10" spans="1:21" ht="6" customHeight="1" thickBot="1" x14ac:dyDescent="0.25">
      <c r="A10" s="106"/>
      <c r="B10" s="56"/>
      <c r="C10" s="107"/>
      <c r="D10" s="108"/>
      <c r="E10" s="109"/>
      <c r="F10" s="110"/>
      <c r="G10" s="108"/>
      <c r="H10" s="111"/>
      <c r="I10" s="112"/>
      <c r="J10" s="112"/>
      <c r="K10" s="112"/>
      <c r="L10" s="112"/>
      <c r="M10" s="113"/>
      <c r="N10" s="103"/>
      <c r="O10" s="114"/>
      <c r="P10" s="115"/>
      <c r="U10" s="197"/>
    </row>
    <row r="11" spans="1:21" ht="58.5" customHeight="1" thickBot="1" x14ac:dyDescent="0.25">
      <c r="A11" s="95" t="s">
        <v>103</v>
      </c>
      <c r="B11" s="117">
        <f>'Datenerhebung allg'!B4</f>
        <v>2</v>
      </c>
      <c r="C11" s="96">
        <v>1</v>
      </c>
      <c r="D11" s="97" t="s">
        <v>70</v>
      </c>
      <c r="E11" s="98">
        <f>2*'Datenerhebung allg'!B7/'Datenerhebung allg'!B9/3</f>
        <v>3.16017316017316E-3</v>
      </c>
      <c r="F11" s="99">
        <f>E11*C11*B11</f>
        <v>6.3203463203463199E-3</v>
      </c>
      <c r="G11" s="100" t="s">
        <v>28</v>
      </c>
      <c r="H11" s="35">
        <f>H9</f>
        <v>2928.6633333333334</v>
      </c>
      <c r="I11" s="101">
        <f>H11*12*F11</f>
        <v>222.12199826839824</v>
      </c>
      <c r="J11" s="116">
        <f>$J$5*H11*F11</f>
        <v>9.2550832611832607</v>
      </c>
      <c r="K11" s="116">
        <f>$K$5*F11</f>
        <v>2.0477922077922077</v>
      </c>
      <c r="L11" s="116">
        <f>SUM(I11:K11)*$L$5</f>
        <v>50.186347853535352</v>
      </c>
      <c r="M11" s="102">
        <f>SUM(I11:L11)</f>
        <v>283.61122159090905</v>
      </c>
      <c r="N11" s="103"/>
      <c r="O11" s="104" t="s">
        <v>21</v>
      </c>
      <c r="P11" s="105">
        <f>P9</f>
        <v>2336.52</v>
      </c>
      <c r="U11" s="197" t="s">
        <v>160</v>
      </c>
    </row>
    <row r="12" spans="1:21" ht="6" customHeight="1" thickBot="1" x14ac:dyDescent="0.25">
      <c r="A12" s="106"/>
      <c r="B12" s="56"/>
      <c r="C12" s="107"/>
      <c r="D12" s="108"/>
      <c r="E12" s="109"/>
      <c r="F12" s="110"/>
      <c r="G12" s="108"/>
      <c r="H12" s="111"/>
      <c r="I12" s="112"/>
      <c r="J12" s="112"/>
      <c r="K12" s="112"/>
      <c r="L12" s="112"/>
      <c r="M12" s="113"/>
      <c r="N12" s="103"/>
      <c r="O12" s="114"/>
      <c r="P12" s="115"/>
      <c r="U12" s="197"/>
    </row>
    <row r="13" spans="1:21" ht="58.5" customHeight="1" thickBot="1" x14ac:dyDescent="0.25">
      <c r="A13" s="95" t="s">
        <v>103</v>
      </c>
      <c r="B13" s="66">
        <v>1</v>
      </c>
      <c r="C13" s="96">
        <f>IF(Werkstattausstattung!G20=1,0%,100%)</f>
        <v>0</v>
      </c>
      <c r="D13" s="97" t="s">
        <v>71</v>
      </c>
      <c r="E13" s="98">
        <f>2*0.5/'Datenerhebung allg'!B9*Werkstattausstattung!E21</f>
        <v>3.2467532467532468E-4</v>
      </c>
      <c r="F13" s="99">
        <f>E13*C13*B13</f>
        <v>0</v>
      </c>
      <c r="G13" s="100" t="s">
        <v>139</v>
      </c>
      <c r="H13" s="35">
        <f>H9</f>
        <v>2928.6633333333334</v>
      </c>
      <c r="I13" s="101">
        <f>H13*12*F13</f>
        <v>0</v>
      </c>
      <c r="J13" s="116">
        <f>$J$5*H13*F13</f>
        <v>0</v>
      </c>
      <c r="K13" s="116">
        <f>$K$5*F13</f>
        <v>0</v>
      </c>
      <c r="L13" s="116">
        <f>SUM(I13:K13)*$L$5</f>
        <v>0</v>
      </c>
      <c r="M13" s="102">
        <f>SUM(I13:L13)</f>
        <v>0</v>
      </c>
      <c r="N13" s="103"/>
      <c r="O13" s="104" t="s">
        <v>21</v>
      </c>
      <c r="P13" s="105">
        <f>P9</f>
        <v>2336.52</v>
      </c>
      <c r="U13" s="197" t="s">
        <v>160</v>
      </c>
    </row>
    <row r="14" spans="1:21" x14ac:dyDescent="0.2">
      <c r="A14" s="43"/>
      <c r="B14" s="43"/>
      <c r="C14" s="43"/>
      <c r="D14" s="44"/>
      <c r="E14" s="43"/>
      <c r="F14" s="118">
        <f>SUM(F7:F13)</f>
        <v>4.2060700575552057E-2</v>
      </c>
      <c r="G14" s="44"/>
      <c r="H14" s="43"/>
      <c r="I14" s="119"/>
      <c r="J14" s="43"/>
      <c r="K14" s="43"/>
      <c r="L14" s="43"/>
      <c r="M14" s="43"/>
      <c r="N14" s="43"/>
      <c r="O14" s="43"/>
    </row>
    <row r="15" spans="1:21" x14ac:dyDescent="0.2">
      <c r="F15" s="118"/>
    </row>
    <row r="16" spans="1:21" x14ac:dyDescent="0.2">
      <c r="F16" s="118"/>
    </row>
  </sheetData>
  <sheetProtection password="A16C" sheet="1" objects="1" scenarios="1"/>
  <pageMargins left="0.98425196850393704" right="0.78740157480314965" top="0.98425196850393704" bottom="0.98425196850393704" header="0.51181102362204722" footer="0.51181102362204722"/>
  <pageSetup paperSize="9" scale="63" orientation="landscape" horizontalDpi="300" verticalDpi="300" r:id="rId1"/>
  <headerFooter alignWithMargins="0">
    <oddHeader>&amp;LZentralverband Deutsches Kfz-Gewerbe e.V.&amp;RKalkulationshilfe zur Kostenermittlung einer AU-Prüfung in Kfz-Werkstätten</oddHeader>
    <oddFooter>&amp;LStand: &amp;D&amp;RSeite &amp;P von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T22"/>
  <sheetViews>
    <sheetView showGridLines="0" zoomScale="120" zoomScaleNormal="120" workbookViewId="0">
      <selection activeCell="L21" sqref="L21"/>
    </sheetView>
  </sheetViews>
  <sheetFormatPr baseColWidth="10" defaultRowHeight="12.75" x14ac:dyDescent="0.2"/>
  <cols>
    <col min="1" max="1" width="29.42578125" style="73" customWidth="1"/>
    <col min="2" max="5" width="11.42578125" style="73"/>
    <col min="6" max="6" width="34.28515625" style="73" customWidth="1"/>
    <col min="7" max="13" width="11.42578125" style="73"/>
    <col min="14" max="14" width="22.85546875" style="73" customWidth="1"/>
    <col min="15" max="16384" width="11.42578125" style="73"/>
  </cols>
  <sheetData>
    <row r="1" spans="1:20" ht="15" x14ac:dyDescent="0.2">
      <c r="A1" s="72" t="s">
        <v>82</v>
      </c>
    </row>
    <row r="2" spans="1:20" x14ac:dyDescent="0.2">
      <c r="N2" s="123"/>
      <c r="O2" s="123"/>
      <c r="P2" s="123"/>
      <c r="Q2" s="123"/>
      <c r="R2" s="123"/>
      <c r="S2" s="123"/>
      <c r="T2" s="123"/>
    </row>
    <row r="3" spans="1:20" ht="60" x14ac:dyDescent="0.2">
      <c r="A3" s="74" t="s">
        <v>113</v>
      </c>
      <c r="B3" s="74" t="s">
        <v>19</v>
      </c>
      <c r="C3" s="74" t="s">
        <v>50</v>
      </c>
      <c r="D3" s="74"/>
      <c r="E3" s="74" t="s">
        <v>30</v>
      </c>
      <c r="F3" s="74" t="s">
        <v>23</v>
      </c>
      <c r="G3" s="75" t="s">
        <v>80</v>
      </c>
      <c r="H3" s="74" t="s">
        <v>67</v>
      </c>
      <c r="I3" s="75" t="s">
        <v>68</v>
      </c>
      <c r="J3" s="74" t="s">
        <v>51</v>
      </c>
      <c r="K3" s="74" t="s">
        <v>52</v>
      </c>
      <c r="L3" s="74" t="s">
        <v>114</v>
      </c>
      <c r="M3" s="120"/>
      <c r="N3" s="77" t="s">
        <v>33</v>
      </c>
      <c r="O3" s="77" t="s">
        <v>19</v>
      </c>
      <c r="P3" s="77" t="s">
        <v>91</v>
      </c>
      <c r="Q3" s="77" t="s">
        <v>30</v>
      </c>
      <c r="R3" s="77" t="s">
        <v>23</v>
      </c>
      <c r="S3" s="77" t="s">
        <v>80</v>
      </c>
      <c r="T3" s="77" t="s">
        <v>90</v>
      </c>
    </row>
    <row r="4" spans="1:20" ht="12.75" customHeight="1" x14ac:dyDescent="0.2">
      <c r="A4" s="124"/>
      <c r="B4" s="124"/>
      <c r="C4" s="124"/>
      <c r="D4" s="124"/>
      <c r="E4" s="124"/>
      <c r="F4" s="124"/>
      <c r="G4" s="80"/>
      <c r="H4" s="124"/>
      <c r="I4" s="80"/>
      <c r="J4" s="124"/>
      <c r="K4" s="124"/>
      <c r="L4" s="124"/>
      <c r="M4" s="80"/>
      <c r="N4" s="80"/>
      <c r="O4" s="80"/>
      <c r="P4" s="80"/>
      <c r="Q4" s="80"/>
      <c r="R4" s="80"/>
      <c r="S4" s="80"/>
      <c r="T4" s="80"/>
    </row>
    <row r="5" spans="1:20" x14ac:dyDescent="0.2">
      <c r="A5" s="125" t="s">
        <v>49</v>
      </c>
      <c r="B5" s="126"/>
      <c r="C5" s="126"/>
      <c r="D5" s="127"/>
      <c r="E5" s="126"/>
      <c r="F5" s="127"/>
      <c r="G5" s="128"/>
      <c r="H5" s="126"/>
      <c r="I5" s="128"/>
      <c r="J5" s="126"/>
      <c r="K5" s="126"/>
      <c r="L5" s="126"/>
      <c r="M5" s="129"/>
      <c r="N5" s="130" t="s">
        <v>49</v>
      </c>
      <c r="O5" s="77"/>
      <c r="P5" s="77"/>
      <c r="Q5" s="77"/>
      <c r="R5" s="77"/>
      <c r="S5" s="77"/>
      <c r="T5" s="77"/>
    </row>
    <row r="6" spans="1:20" ht="6" customHeight="1" thickBot="1" x14ac:dyDescent="0.25">
      <c r="A6" s="131"/>
      <c r="B6" s="56"/>
      <c r="C6" s="56"/>
      <c r="D6" s="108"/>
      <c r="E6" s="56"/>
      <c r="F6" s="108"/>
      <c r="G6" s="58"/>
      <c r="H6" s="56"/>
      <c r="I6" s="58"/>
      <c r="J6" s="56"/>
      <c r="K6" s="56"/>
      <c r="L6" s="56"/>
      <c r="M6" s="58"/>
      <c r="N6" s="132"/>
      <c r="O6" s="58"/>
      <c r="P6" s="58"/>
      <c r="Q6" s="58"/>
      <c r="R6" s="59"/>
      <c r="S6" s="58"/>
      <c r="T6" s="58"/>
    </row>
    <row r="7" spans="1:20" ht="58.5" customHeight="1" thickBot="1" x14ac:dyDescent="0.25">
      <c r="A7" s="95" t="s">
        <v>73</v>
      </c>
      <c r="B7" s="66">
        <v>1</v>
      </c>
      <c r="C7" s="96">
        <v>1</v>
      </c>
      <c r="D7" s="97"/>
      <c r="E7" s="41">
        <v>0.5</v>
      </c>
      <c r="F7" s="147" t="s">
        <v>107</v>
      </c>
      <c r="G7" s="36">
        <v>1</v>
      </c>
      <c r="H7" s="37"/>
      <c r="I7" s="37"/>
      <c r="J7" s="37"/>
      <c r="K7" s="37"/>
      <c r="L7" s="37"/>
      <c r="M7" s="43"/>
      <c r="N7" s="133" t="s">
        <v>92</v>
      </c>
      <c r="O7" s="58"/>
      <c r="P7" s="134"/>
      <c r="Q7" s="134"/>
      <c r="R7" s="148"/>
      <c r="S7" s="149"/>
      <c r="T7" s="58"/>
    </row>
    <row r="8" spans="1:20" ht="29.25" customHeight="1" thickBot="1" x14ac:dyDescent="0.25">
      <c r="A8" s="150" t="s">
        <v>106</v>
      </c>
      <c r="B8" s="52"/>
      <c r="C8" s="151"/>
      <c r="D8" s="141"/>
      <c r="E8" s="96"/>
      <c r="F8" s="100"/>
      <c r="G8" s="35">
        <v>7000</v>
      </c>
      <c r="H8" s="152">
        <f>IF(G7=1,G8*E7*C7*B7,0)</f>
        <v>3500</v>
      </c>
      <c r="I8" s="30">
        <v>10</v>
      </c>
      <c r="J8" s="142">
        <f>H8/I8</f>
        <v>350</v>
      </c>
      <c r="K8" s="116">
        <f>H8*50%*'Datenerhebung allg'!$B$19</f>
        <v>113.75</v>
      </c>
      <c r="L8" s="102">
        <f>K8+J8</f>
        <v>463.75</v>
      </c>
      <c r="M8" s="43"/>
      <c r="N8" s="114" t="s">
        <v>78</v>
      </c>
      <c r="O8" s="58"/>
      <c r="P8" s="134"/>
      <c r="Q8" s="134"/>
      <c r="R8" s="59"/>
      <c r="S8" s="135">
        <v>7000</v>
      </c>
      <c r="T8" s="49">
        <v>10</v>
      </c>
    </row>
    <row r="9" spans="1:20" ht="29.25" customHeight="1" thickBot="1" x14ac:dyDescent="0.25">
      <c r="A9" s="150" t="s">
        <v>108</v>
      </c>
      <c r="B9" s="121"/>
      <c r="C9" s="141"/>
      <c r="D9" s="141"/>
      <c r="E9" s="96"/>
      <c r="F9" s="97"/>
      <c r="G9" s="35">
        <f>156*12</f>
        <v>1872</v>
      </c>
      <c r="H9" s="153">
        <f>IF(G7=2,G9*E7*C7*B7,0)</f>
        <v>0</v>
      </c>
      <c r="I9" s="66"/>
      <c r="J9" s="66"/>
      <c r="K9" s="66"/>
      <c r="L9" s="154">
        <f>H9</f>
        <v>0</v>
      </c>
      <c r="M9" s="43"/>
      <c r="N9" s="133" t="s">
        <v>79</v>
      </c>
      <c r="O9" s="134"/>
      <c r="P9" s="59"/>
      <c r="Q9" s="134"/>
      <c r="R9" s="59"/>
      <c r="S9" s="135">
        <f>156*12</f>
        <v>1872</v>
      </c>
      <c r="T9" s="138"/>
    </row>
    <row r="10" spans="1:20" ht="6.75" customHeight="1" thickBot="1" x14ac:dyDescent="0.25">
      <c r="A10" s="106"/>
      <c r="B10" s="56"/>
      <c r="C10" s="107"/>
      <c r="D10" s="108"/>
      <c r="E10" s="107"/>
      <c r="F10" s="108"/>
      <c r="G10" s="136"/>
      <c r="H10" s="143"/>
      <c r="I10" s="122"/>
      <c r="J10" s="143"/>
      <c r="K10" s="112"/>
      <c r="L10" s="113"/>
      <c r="M10" s="58"/>
      <c r="N10" s="114"/>
      <c r="O10" s="58"/>
      <c r="P10" s="134"/>
      <c r="Q10" s="134"/>
      <c r="R10" s="59"/>
      <c r="S10" s="137"/>
      <c r="T10" s="138"/>
    </row>
    <row r="11" spans="1:20" ht="29.25" customHeight="1" thickBot="1" x14ac:dyDescent="0.25">
      <c r="A11" s="95" t="s">
        <v>143</v>
      </c>
      <c r="B11" s="66">
        <f>B7</f>
        <v>1</v>
      </c>
      <c r="C11" s="96">
        <f>C7</f>
        <v>1</v>
      </c>
      <c r="D11" s="97"/>
      <c r="E11" s="96">
        <v>1</v>
      </c>
      <c r="F11" s="100"/>
      <c r="G11" s="35">
        <v>170</v>
      </c>
      <c r="H11" s="155">
        <f>G11*E11*C11*B11</f>
        <v>170</v>
      </c>
      <c r="I11" s="156"/>
      <c r="J11" s="155"/>
      <c r="K11" s="116"/>
      <c r="L11" s="154">
        <f>H11</f>
        <v>170</v>
      </c>
      <c r="M11" s="43"/>
      <c r="N11" s="133" t="s">
        <v>34</v>
      </c>
      <c r="O11" s="58"/>
      <c r="P11" s="134"/>
      <c r="Q11" s="134"/>
      <c r="R11" s="59"/>
      <c r="S11" s="135">
        <v>170</v>
      </c>
      <c r="T11" s="138"/>
    </row>
    <row r="12" spans="1:20" ht="6.75" customHeight="1" thickBot="1" x14ac:dyDescent="0.25">
      <c r="A12" s="106"/>
      <c r="B12" s="56"/>
      <c r="C12" s="107"/>
      <c r="D12" s="108"/>
      <c r="E12" s="107"/>
      <c r="F12" s="108"/>
      <c r="G12" s="136"/>
      <c r="H12" s="143"/>
      <c r="I12" s="58"/>
      <c r="J12" s="143"/>
      <c r="K12" s="112"/>
      <c r="L12" s="157"/>
      <c r="M12" s="58"/>
      <c r="N12" s="114"/>
      <c r="O12" s="58"/>
      <c r="P12" s="134"/>
      <c r="Q12" s="134"/>
      <c r="R12" s="59"/>
      <c r="S12" s="137"/>
      <c r="T12" s="138"/>
    </row>
    <row r="13" spans="1:20" ht="29.25" customHeight="1" thickBot="1" x14ac:dyDescent="0.25">
      <c r="A13" s="95" t="s">
        <v>74</v>
      </c>
      <c r="B13" s="66"/>
      <c r="C13" s="96">
        <v>1</v>
      </c>
      <c r="D13" s="97"/>
      <c r="E13" s="96">
        <v>1</v>
      </c>
      <c r="F13" s="100"/>
      <c r="G13" s="35">
        <v>300</v>
      </c>
      <c r="H13" s="152">
        <f>G13*E13*C13</f>
        <v>300</v>
      </c>
      <c r="I13" s="30">
        <v>4</v>
      </c>
      <c r="J13" s="142">
        <f>H13/I13</f>
        <v>75</v>
      </c>
      <c r="K13" s="116">
        <f>H13*50%*'Datenerhebung allg'!$B$19</f>
        <v>9.75</v>
      </c>
      <c r="L13" s="102">
        <f>K13+J13</f>
        <v>84.75</v>
      </c>
      <c r="M13" s="43"/>
      <c r="N13" s="133" t="s">
        <v>93</v>
      </c>
      <c r="O13" s="58"/>
      <c r="P13" s="134"/>
      <c r="Q13" s="134"/>
      <c r="R13" s="59"/>
      <c r="S13" s="135">
        <v>300</v>
      </c>
      <c r="T13" s="49">
        <v>4</v>
      </c>
    </row>
    <row r="14" spans="1:20" ht="6.75" customHeight="1" thickBot="1" x14ac:dyDescent="0.25">
      <c r="A14" s="106"/>
      <c r="B14" s="56"/>
      <c r="C14" s="139"/>
      <c r="D14" s="108"/>
      <c r="E14" s="107"/>
      <c r="F14" s="108"/>
      <c r="G14" s="136"/>
      <c r="H14" s="143"/>
      <c r="I14" s="122"/>
      <c r="J14" s="143"/>
      <c r="K14" s="112"/>
      <c r="L14" s="113"/>
      <c r="M14" s="58"/>
      <c r="N14" s="133"/>
      <c r="O14" s="58"/>
      <c r="P14" s="134"/>
      <c r="Q14" s="134"/>
      <c r="R14" s="59"/>
      <c r="S14" s="137"/>
      <c r="T14" s="138"/>
    </row>
    <row r="15" spans="1:20" ht="29.25" customHeight="1" thickBot="1" x14ac:dyDescent="0.25">
      <c r="A15" s="95" t="s">
        <v>75</v>
      </c>
      <c r="B15" s="66"/>
      <c r="C15" s="140">
        <f>IF(C16=0,100%,0%)</f>
        <v>0</v>
      </c>
      <c r="D15" s="97"/>
      <c r="E15" s="96">
        <f>E7</f>
        <v>0.5</v>
      </c>
      <c r="F15" s="100"/>
      <c r="G15" s="35">
        <v>100</v>
      </c>
      <c r="H15" s="155">
        <f>G15*E15*C15</f>
        <v>0</v>
      </c>
      <c r="I15" s="158"/>
      <c r="J15" s="66"/>
      <c r="K15" s="66"/>
      <c r="L15" s="154">
        <f>H15</f>
        <v>0</v>
      </c>
      <c r="M15" s="43"/>
      <c r="N15" s="114" t="s">
        <v>94</v>
      </c>
      <c r="O15" s="58"/>
      <c r="P15" s="134"/>
      <c r="Q15" s="134"/>
      <c r="R15" s="59"/>
      <c r="S15" s="135">
        <v>100</v>
      </c>
      <c r="T15" s="138"/>
    </row>
    <row r="16" spans="1:20" ht="29.25" customHeight="1" thickBot="1" x14ac:dyDescent="0.25">
      <c r="A16" s="159" t="s">
        <v>84</v>
      </c>
      <c r="B16" s="121"/>
      <c r="C16" s="36">
        <v>1</v>
      </c>
      <c r="D16" s="141"/>
      <c r="E16" s="96"/>
      <c r="F16" s="97"/>
      <c r="G16" s="160"/>
      <c r="H16" s="155"/>
      <c r="I16" s="66"/>
      <c r="J16" s="66"/>
      <c r="K16" s="66"/>
      <c r="L16" s="154"/>
      <c r="M16" s="43"/>
      <c r="N16" s="161"/>
      <c r="O16" s="134"/>
      <c r="P16" s="149"/>
      <c r="Q16" s="134"/>
      <c r="R16" s="59"/>
      <c r="S16" s="137"/>
      <c r="T16" s="138"/>
    </row>
    <row r="17" spans="1:20" ht="6" customHeight="1" thickBot="1" x14ac:dyDescent="0.25">
      <c r="A17" s="106"/>
      <c r="B17" s="107"/>
      <c r="C17" s="122"/>
      <c r="D17" s="108"/>
      <c r="E17" s="107"/>
      <c r="F17" s="108"/>
      <c r="G17" s="162"/>
      <c r="H17" s="143"/>
      <c r="I17" s="56"/>
      <c r="J17" s="56"/>
      <c r="K17" s="56"/>
      <c r="L17" s="157"/>
      <c r="M17" s="58"/>
      <c r="N17" s="122"/>
      <c r="O17" s="134"/>
      <c r="P17" s="122"/>
      <c r="Q17" s="134"/>
      <c r="R17" s="59"/>
      <c r="S17" s="137"/>
      <c r="T17" s="138"/>
    </row>
    <row r="18" spans="1:20" ht="58.5" customHeight="1" thickBot="1" x14ac:dyDescent="0.25">
      <c r="A18" s="95" t="s">
        <v>132</v>
      </c>
      <c r="B18" s="66"/>
      <c r="C18" s="163">
        <v>1</v>
      </c>
      <c r="D18" s="97"/>
      <c r="E18" s="96">
        <f>E7</f>
        <v>0.5</v>
      </c>
      <c r="F18" s="100"/>
      <c r="G18" s="35">
        <v>100</v>
      </c>
      <c r="H18" s="155">
        <f>G18*E18*C18</f>
        <v>50</v>
      </c>
      <c r="I18" s="66"/>
      <c r="J18" s="66"/>
      <c r="K18" s="66"/>
      <c r="L18" s="154">
        <f>H18</f>
        <v>50</v>
      </c>
      <c r="M18" s="43"/>
      <c r="N18" s="114" t="s">
        <v>156</v>
      </c>
      <c r="O18" s="58"/>
      <c r="P18" s="134"/>
      <c r="Q18" s="134"/>
      <c r="R18" s="59"/>
      <c r="S18" s="135">
        <v>100</v>
      </c>
      <c r="T18" s="138"/>
    </row>
    <row r="19" spans="1:20" ht="6" customHeight="1" thickBot="1" x14ac:dyDescent="0.25">
      <c r="A19" s="106"/>
      <c r="B19" s="107"/>
      <c r="C19" s="122"/>
      <c r="D19" s="108"/>
      <c r="E19" s="107"/>
      <c r="F19" s="108"/>
      <c r="G19" s="162"/>
      <c r="H19" s="143"/>
      <c r="I19" s="56"/>
      <c r="J19" s="56"/>
      <c r="K19" s="56"/>
      <c r="L19" s="157"/>
      <c r="M19" s="58"/>
      <c r="N19" s="122"/>
      <c r="O19" s="134"/>
      <c r="P19" s="122"/>
      <c r="Q19" s="134"/>
      <c r="R19" s="59"/>
      <c r="S19" s="137"/>
      <c r="T19" s="138"/>
    </row>
    <row r="20" spans="1:20" ht="58.5" customHeight="1" thickBot="1" x14ac:dyDescent="0.25">
      <c r="A20" s="95" t="s">
        <v>133</v>
      </c>
      <c r="B20" s="66"/>
      <c r="C20" s="163"/>
      <c r="D20" s="97"/>
      <c r="E20" s="96"/>
      <c r="F20" s="147" t="s">
        <v>136</v>
      </c>
      <c r="G20" s="36">
        <v>1</v>
      </c>
      <c r="H20" s="155"/>
      <c r="I20" s="66"/>
      <c r="J20" s="66"/>
      <c r="K20" s="66"/>
      <c r="L20" s="154"/>
      <c r="M20" s="43"/>
      <c r="N20" s="114"/>
      <c r="O20" s="58"/>
      <c r="P20" s="134"/>
      <c r="Q20" s="134"/>
      <c r="R20" s="59"/>
      <c r="S20" s="137"/>
      <c r="T20" s="138"/>
    </row>
    <row r="21" spans="1:20" ht="58.5" customHeight="1" thickBot="1" x14ac:dyDescent="0.25">
      <c r="A21" s="150"/>
      <c r="B21" s="66"/>
      <c r="C21" s="163">
        <f>IF(G20=0,0%,100%)</f>
        <v>1</v>
      </c>
      <c r="D21" s="97"/>
      <c r="E21" s="96">
        <f>E7</f>
        <v>0.5</v>
      </c>
      <c r="F21" s="100"/>
      <c r="G21" s="35">
        <v>100</v>
      </c>
      <c r="H21" s="155">
        <f>G21*E21*C21</f>
        <v>50</v>
      </c>
      <c r="I21" s="66">
        <v>0.5</v>
      </c>
      <c r="J21" s="155">
        <f>H21/I21</f>
        <v>100</v>
      </c>
      <c r="K21" s="66"/>
      <c r="L21" s="154">
        <f>J21</f>
        <v>100</v>
      </c>
      <c r="M21" s="43"/>
      <c r="N21" s="114" t="s">
        <v>157</v>
      </c>
      <c r="O21" s="58"/>
      <c r="P21" s="134"/>
      <c r="Q21" s="134"/>
      <c r="R21" s="59"/>
      <c r="S21" s="135">
        <v>100</v>
      </c>
      <c r="T21" s="138"/>
    </row>
    <row r="22" spans="1:20" x14ac:dyDescent="0.2">
      <c r="A22" s="43"/>
      <c r="B22" s="43"/>
      <c r="C22" s="43"/>
      <c r="D22" s="44"/>
      <c r="E22" s="43"/>
      <c r="F22" s="44"/>
      <c r="G22" s="43"/>
      <c r="H22" s="43"/>
      <c r="I22" s="43"/>
      <c r="J22" s="43"/>
      <c r="K22" s="43"/>
      <c r="L22" s="43"/>
      <c r="M22" s="43"/>
    </row>
  </sheetData>
  <sheetProtection password="A16C" sheet="1" objects="1" scenarios="1"/>
  <pageMargins left="0.78740157480314965" right="0.78740157480314965" top="0.98425196850393704" bottom="0.98425196850393704" header="0.51181102362204722" footer="0.51181102362204722"/>
  <pageSetup paperSize="9" scale="69" fitToHeight="2" orientation="landscape" horizontalDpi="300" verticalDpi="300" r:id="rId1"/>
  <headerFooter alignWithMargins="0">
    <oddHeader>&amp;LZentralverband Deutsches Kfz-Gewerbe e.V.&amp;RKalkulationshilfe zur Kostenermittlung einer AU-Prüfung in Kfz-Werkstätten</oddHeader>
    <oddFooter>&amp;LStand: &amp;D&amp;RSeite &amp;P von &amp;N</oddFooter>
  </headerFooter>
  <ignoredErrors>
    <ignoredError sqref="G9" unlockedFormula="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35"/>
  <sheetViews>
    <sheetView showGridLines="0" zoomScale="120" zoomScaleNormal="120" workbookViewId="0">
      <selection activeCell="E23" sqref="E23"/>
    </sheetView>
  </sheetViews>
  <sheetFormatPr baseColWidth="10" defaultRowHeight="12.75" x14ac:dyDescent="0.2"/>
  <cols>
    <col min="1" max="1" width="29.42578125" style="73" customWidth="1"/>
    <col min="2" max="2" width="11.42578125" style="73"/>
    <col min="3" max="3" width="34.28515625" style="73" customWidth="1"/>
    <col min="4" max="10" width="11.42578125" style="73"/>
    <col min="11" max="11" width="23" style="73" customWidth="1"/>
    <col min="12" max="16384" width="11.42578125" style="73"/>
  </cols>
  <sheetData>
    <row r="1" spans="1:13" ht="15" x14ac:dyDescent="0.2">
      <c r="A1" s="72" t="s">
        <v>83</v>
      </c>
    </row>
    <row r="2" spans="1:13" x14ac:dyDescent="0.2">
      <c r="A2" s="43"/>
      <c r="B2" s="43"/>
      <c r="C2" s="44"/>
      <c r="D2" s="43"/>
      <c r="E2" s="43"/>
      <c r="F2" s="43"/>
      <c r="G2" s="43"/>
      <c r="H2" s="43"/>
      <c r="I2" s="43"/>
      <c r="J2" s="43"/>
    </row>
    <row r="3" spans="1:13" ht="48" x14ac:dyDescent="0.2">
      <c r="A3" s="74" t="s">
        <v>35</v>
      </c>
      <c r="B3" s="74" t="s">
        <v>19</v>
      </c>
      <c r="C3" s="74" t="s">
        <v>54</v>
      </c>
      <c r="D3" s="75" t="s">
        <v>80</v>
      </c>
      <c r="E3" s="74" t="s">
        <v>67</v>
      </c>
      <c r="F3" s="75" t="s">
        <v>66</v>
      </c>
      <c r="G3" s="74" t="s">
        <v>51</v>
      </c>
      <c r="H3" s="74" t="s">
        <v>52</v>
      </c>
      <c r="I3" s="74" t="s">
        <v>114</v>
      </c>
      <c r="J3" s="120"/>
      <c r="K3" s="77" t="s">
        <v>35</v>
      </c>
      <c r="L3" s="77" t="s">
        <v>80</v>
      </c>
      <c r="M3" s="77" t="s">
        <v>95</v>
      </c>
    </row>
    <row r="4" spans="1:13" x14ac:dyDescent="0.2">
      <c r="A4" s="146"/>
      <c r="B4" s="146"/>
      <c r="C4" s="145"/>
      <c r="D4" s="144"/>
      <c r="E4" s="164"/>
      <c r="F4" s="165"/>
      <c r="G4" s="164"/>
      <c r="H4" s="164"/>
      <c r="I4" s="164"/>
      <c r="J4" s="43"/>
      <c r="K4" s="81"/>
      <c r="L4" s="81"/>
      <c r="M4" s="166"/>
    </row>
    <row r="5" spans="1:13" ht="12" customHeight="1" x14ac:dyDescent="0.2">
      <c r="A5" s="125" t="s">
        <v>37</v>
      </c>
      <c r="B5" s="126"/>
      <c r="C5" s="127"/>
      <c r="D5" s="128"/>
      <c r="E5" s="126"/>
      <c r="F5" s="128"/>
      <c r="G5" s="126"/>
      <c r="H5" s="126"/>
      <c r="I5" s="126"/>
      <c r="J5" s="43"/>
      <c r="K5" s="130" t="s">
        <v>37</v>
      </c>
      <c r="L5" s="167"/>
      <c r="M5" s="167"/>
    </row>
    <row r="6" spans="1:13" ht="6" customHeight="1" thickBot="1" x14ac:dyDescent="0.25">
      <c r="A6" s="131"/>
      <c r="B6" s="56"/>
      <c r="C6" s="108"/>
      <c r="D6" s="58"/>
      <c r="E6" s="56"/>
      <c r="F6" s="58"/>
      <c r="G6" s="56"/>
      <c r="H6" s="56"/>
      <c r="I6" s="56"/>
      <c r="J6" s="58"/>
      <c r="K6" s="132"/>
      <c r="L6" s="58"/>
      <c r="M6" s="58"/>
    </row>
    <row r="7" spans="1:13" ht="29.25" customHeight="1" thickBot="1" x14ac:dyDescent="0.25">
      <c r="A7" s="95" t="s">
        <v>55</v>
      </c>
      <c r="B7" s="66"/>
      <c r="C7" s="97" t="s">
        <v>144</v>
      </c>
      <c r="D7" s="35">
        <v>175</v>
      </c>
      <c r="E7" s="152">
        <f>D7</f>
        <v>175</v>
      </c>
      <c r="F7" s="38">
        <v>15</v>
      </c>
      <c r="G7" s="142">
        <f>E7/F7</f>
        <v>11.666666666666666</v>
      </c>
      <c r="H7" s="155">
        <f>E7*0.5*'Datenerhebung allg'!$B$19</f>
        <v>5.6875</v>
      </c>
      <c r="I7" s="154">
        <f>H7+G7</f>
        <v>17.354166666666664</v>
      </c>
      <c r="J7" s="43"/>
      <c r="K7" s="133" t="s">
        <v>55</v>
      </c>
      <c r="L7" s="135">
        <v>175</v>
      </c>
      <c r="M7" s="168">
        <v>15</v>
      </c>
    </row>
    <row r="8" spans="1:13" ht="6" customHeight="1" thickBot="1" x14ac:dyDescent="0.25">
      <c r="A8" s="106"/>
      <c r="B8" s="56"/>
      <c r="C8" s="108"/>
      <c r="D8" s="136"/>
      <c r="E8" s="143"/>
      <c r="F8" s="169"/>
      <c r="G8" s="143"/>
      <c r="H8" s="143"/>
      <c r="I8" s="157"/>
      <c r="J8" s="58"/>
      <c r="K8" s="122"/>
      <c r="L8" s="111"/>
      <c r="M8" s="170"/>
    </row>
    <row r="9" spans="1:13" ht="29.25" customHeight="1" thickBot="1" x14ac:dyDescent="0.25">
      <c r="A9" s="95" t="s">
        <v>56</v>
      </c>
      <c r="B9" s="66"/>
      <c r="C9" s="97" t="s">
        <v>145</v>
      </c>
      <c r="D9" s="35">
        <v>90</v>
      </c>
      <c r="E9" s="152">
        <f>D9</f>
        <v>90</v>
      </c>
      <c r="F9" s="38">
        <v>3</v>
      </c>
      <c r="G9" s="142">
        <f>E9/F9</f>
        <v>30</v>
      </c>
      <c r="H9" s="155">
        <f>E9*0.5*'Datenerhebung allg'!$B$19</f>
        <v>2.9250000000000003</v>
      </c>
      <c r="I9" s="154">
        <f>H9+G9</f>
        <v>32.924999999999997</v>
      </c>
      <c r="J9" s="43"/>
      <c r="K9" s="133" t="s">
        <v>56</v>
      </c>
      <c r="L9" s="135">
        <v>90</v>
      </c>
      <c r="M9" s="168">
        <v>3</v>
      </c>
    </row>
    <row r="10" spans="1:13" x14ac:dyDescent="0.2">
      <c r="A10" s="146"/>
      <c r="B10" s="146"/>
      <c r="C10" s="145"/>
      <c r="D10" s="144"/>
      <c r="E10" s="164"/>
      <c r="F10" s="165"/>
      <c r="G10" s="164"/>
      <c r="H10" s="164"/>
      <c r="I10" s="164"/>
      <c r="J10" s="43"/>
      <c r="K10" s="81"/>
      <c r="L10" s="81"/>
      <c r="M10" s="166"/>
    </row>
    <row r="11" spans="1:13" ht="12" customHeight="1" x14ac:dyDescent="0.2">
      <c r="A11" s="125" t="s">
        <v>38</v>
      </c>
      <c r="B11" s="126"/>
      <c r="C11" s="127"/>
      <c r="D11" s="128"/>
      <c r="E11" s="126"/>
      <c r="F11" s="128"/>
      <c r="G11" s="126"/>
      <c r="H11" s="126"/>
      <c r="I11" s="126"/>
      <c r="J11" s="43"/>
      <c r="K11" s="130" t="s">
        <v>38</v>
      </c>
      <c r="L11" s="167"/>
      <c r="M11" s="167"/>
    </row>
    <row r="12" spans="1:13" ht="6" customHeight="1" thickBot="1" x14ac:dyDescent="0.25">
      <c r="A12" s="131"/>
      <c r="B12" s="56"/>
      <c r="C12" s="108"/>
      <c r="D12" s="58"/>
      <c r="E12" s="143"/>
      <c r="F12" s="171"/>
      <c r="G12" s="143"/>
      <c r="H12" s="143"/>
      <c r="I12" s="143"/>
      <c r="J12" s="58"/>
      <c r="K12" s="132"/>
      <c r="L12" s="58"/>
      <c r="M12" s="171"/>
    </row>
    <row r="13" spans="1:13" ht="29.25" customHeight="1" thickBot="1" x14ac:dyDescent="0.25">
      <c r="A13" s="95" t="s">
        <v>39</v>
      </c>
      <c r="B13" s="66">
        <v>1</v>
      </c>
      <c r="C13" s="97"/>
      <c r="D13" s="35">
        <v>45.5</v>
      </c>
      <c r="E13" s="152">
        <f>D13*B13</f>
        <v>45.5</v>
      </c>
      <c r="F13" s="38">
        <f>F7</f>
        <v>15</v>
      </c>
      <c r="G13" s="142">
        <f>E13/F13</f>
        <v>3.0333333333333332</v>
      </c>
      <c r="H13" s="155">
        <f>E13*0.5*'Datenerhebung allg'!$B$19</f>
        <v>1.47875</v>
      </c>
      <c r="I13" s="154">
        <f>H13+G13</f>
        <v>4.512083333333333</v>
      </c>
      <c r="J13" s="43"/>
      <c r="K13" s="133" t="s">
        <v>39</v>
      </c>
      <c r="L13" s="135">
        <v>45.5</v>
      </c>
      <c r="M13" s="168">
        <f>M7</f>
        <v>15</v>
      </c>
    </row>
    <row r="14" spans="1:13" ht="6" customHeight="1" thickBot="1" x14ac:dyDescent="0.25">
      <c r="A14" s="106"/>
      <c r="B14" s="56"/>
      <c r="C14" s="108"/>
      <c r="D14" s="136"/>
      <c r="E14" s="143"/>
      <c r="F14" s="169"/>
      <c r="G14" s="143"/>
      <c r="H14" s="143"/>
      <c r="I14" s="157"/>
      <c r="J14" s="58"/>
      <c r="K14" s="122"/>
      <c r="L14" s="111"/>
      <c r="M14" s="170"/>
    </row>
    <row r="15" spans="1:13" ht="29.25" customHeight="1" thickBot="1" x14ac:dyDescent="0.25">
      <c r="A15" s="95" t="s">
        <v>40</v>
      </c>
      <c r="B15" s="66">
        <v>1</v>
      </c>
      <c r="C15" s="97"/>
      <c r="D15" s="35">
        <v>30</v>
      </c>
      <c r="E15" s="152">
        <f>D15*B15</f>
        <v>30</v>
      </c>
      <c r="F15" s="38">
        <v>5</v>
      </c>
      <c r="G15" s="142">
        <f>E15/F15</f>
        <v>6</v>
      </c>
      <c r="H15" s="155">
        <f>E15*0.5*'Datenerhebung allg'!$B$19</f>
        <v>0.97500000000000009</v>
      </c>
      <c r="I15" s="154">
        <f>H15+G15</f>
        <v>6.9749999999999996</v>
      </c>
      <c r="J15" s="43"/>
      <c r="K15" s="133" t="s">
        <v>40</v>
      </c>
      <c r="L15" s="135">
        <v>30</v>
      </c>
      <c r="M15" s="168">
        <v>5</v>
      </c>
    </row>
    <row r="16" spans="1:13" ht="6" customHeight="1" thickBot="1" x14ac:dyDescent="0.25">
      <c r="A16" s="106"/>
      <c r="B16" s="56"/>
      <c r="C16" s="108"/>
      <c r="D16" s="136"/>
      <c r="E16" s="143"/>
      <c r="F16" s="170"/>
      <c r="G16" s="143"/>
      <c r="H16" s="143"/>
      <c r="I16" s="157"/>
      <c r="J16" s="58"/>
      <c r="K16" s="133"/>
      <c r="L16" s="111"/>
      <c r="M16" s="170"/>
    </row>
    <row r="17" spans="1:15" ht="29.25" customHeight="1" thickBot="1" x14ac:dyDescent="0.25">
      <c r="A17" s="95" t="s">
        <v>41</v>
      </c>
      <c r="B17" s="66">
        <f>'Datenerhebung allg'!B15</f>
        <v>385</v>
      </c>
      <c r="C17" s="97"/>
      <c r="D17" s="196">
        <v>1.2</v>
      </c>
      <c r="E17" s="155">
        <f>D17*B17</f>
        <v>462</v>
      </c>
      <c r="F17" s="172"/>
      <c r="G17" s="155"/>
      <c r="H17" s="155"/>
      <c r="I17" s="154">
        <f>E17</f>
        <v>462</v>
      </c>
      <c r="J17" s="43"/>
      <c r="K17" s="133" t="s">
        <v>41</v>
      </c>
      <c r="L17" s="173">
        <v>1.2</v>
      </c>
      <c r="M17" s="171"/>
    </row>
    <row r="18" spans="1:15" x14ac:dyDescent="0.2">
      <c r="A18" s="146"/>
      <c r="B18" s="146"/>
      <c r="C18" s="145"/>
      <c r="D18" s="174"/>
      <c r="E18" s="164"/>
      <c r="F18" s="175"/>
      <c r="G18" s="164"/>
      <c r="H18" s="164"/>
      <c r="I18" s="164"/>
      <c r="J18" s="43"/>
      <c r="K18" s="81"/>
      <c r="L18" s="176"/>
      <c r="M18" s="166"/>
    </row>
    <row r="19" spans="1:15" x14ac:dyDescent="0.2">
      <c r="A19" s="125" t="s">
        <v>42</v>
      </c>
      <c r="B19" s="126"/>
      <c r="C19" s="127"/>
      <c r="D19" s="128"/>
      <c r="E19" s="126"/>
      <c r="F19" s="128"/>
      <c r="G19" s="126"/>
      <c r="H19" s="126"/>
      <c r="I19" s="126"/>
      <c r="J19" s="43"/>
      <c r="K19" s="130" t="s">
        <v>42</v>
      </c>
      <c r="L19" s="167"/>
      <c r="M19" s="167"/>
    </row>
    <row r="20" spans="1:15" ht="6" customHeight="1" thickBot="1" x14ac:dyDescent="0.25">
      <c r="A20" s="131"/>
      <c r="B20" s="56"/>
      <c r="C20" s="108"/>
      <c r="D20" s="58"/>
      <c r="E20" s="143"/>
      <c r="F20" s="171"/>
      <c r="G20" s="143"/>
      <c r="H20" s="143"/>
      <c r="I20" s="143"/>
      <c r="J20" s="58"/>
      <c r="K20" s="132"/>
      <c r="L20" s="58"/>
      <c r="M20" s="171"/>
    </row>
    <row r="21" spans="1:15" ht="58.5" customHeight="1" thickBot="1" x14ac:dyDescent="0.25">
      <c r="A21" s="95" t="s">
        <v>57</v>
      </c>
      <c r="B21" s="66">
        <f>'Datenerhebung allg'!B4+'Datenerhebung allg'!B5</f>
        <v>3</v>
      </c>
      <c r="C21" s="97" t="s">
        <v>58</v>
      </c>
      <c r="D21" s="35">
        <v>310</v>
      </c>
      <c r="E21" s="152">
        <f>D21*B21</f>
        <v>930</v>
      </c>
      <c r="F21" s="38">
        <v>3</v>
      </c>
      <c r="G21" s="142">
        <f>E21/F21</f>
        <v>310</v>
      </c>
      <c r="H21" s="155"/>
      <c r="I21" s="154">
        <f>G21</f>
        <v>310</v>
      </c>
      <c r="J21" s="43"/>
      <c r="K21" s="133" t="s">
        <v>57</v>
      </c>
      <c r="L21" s="135">
        <v>310</v>
      </c>
      <c r="M21" s="168">
        <v>3</v>
      </c>
    </row>
    <row r="22" spans="1:15" ht="6" customHeight="1" thickBot="1" x14ac:dyDescent="0.25">
      <c r="A22" s="106"/>
      <c r="B22" s="56"/>
      <c r="C22" s="108"/>
      <c r="D22" s="136"/>
      <c r="E22" s="143"/>
      <c r="F22" s="169"/>
      <c r="G22" s="143"/>
      <c r="H22" s="143"/>
      <c r="I22" s="157"/>
      <c r="J22" s="58"/>
      <c r="K22" s="122"/>
      <c r="L22" s="111"/>
      <c r="M22" s="170"/>
    </row>
    <row r="23" spans="1:15" ht="58.5" customHeight="1" thickBot="1" x14ac:dyDescent="0.25">
      <c r="A23" s="95" t="s">
        <v>59</v>
      </c>
      <c r="B23" s="66"/>
      <c r="C23" s="97" t="s">
        <v>138</v>
      </c>
      <c r="D23" s="35">
        <f>4*25*0.3+B21*6</f>
        <v>48</v>
      </c>
      <c r="E23" s="152">
        <f>D23</f>
        <v>48</v>
      </c>
      <c r="F23" s="38">
        <v>3</v>
      </c>
      <c r="G23" s="142">
        <f>E23/F23</f>
        <v>16</v>
      </c>
      <c r="H23" s="155"/>
      <c r="I23" s="154">
        <f>G23</f>
        <v>16</v>
      </c>
      <c r="J23" s="43"/>
      <c r="K23" s="133" t="s">
        <v>59</v>
      </c>
      <c r="L23" s="135">
        <v>48</v>
      </c>
      <c r="M23" s="168">
        <v>3</v>
      </c>
    </row>
    <row r="24" spans="1:15" x14ac:dyDescent="0.2">
      <c r="A24" s="146"/>
      <c r="B24" s="146"/>
      <c r="C24" s="145"/>
      <c r="D24" s="144"/>
      <c r="E24" s="164"/>
      <c r="F24" s="165"/>
      <c r="G24" s="164"/>
      <c r="H24" s="164"/>
      <c r="I24" s="164"/>
      <c r="J24" s="43"/>
      <c r="K24" s="81"/>
      <c r="L24" s="81"/>
      <c r="M24" s="166"/>
    </row>
    <row r="25" spans="1:15" x14ac:dyDescent="0.2">
      <c r="A25" s="125" t="s">
        <v>43</v>
      </c>
      <c r="B25" s="126"/>
      <c r="C25" s="127"/>
      <c r="D25" s="128"/>
      <c r="E25" s="126"/>
      <c r="F25" s="128"/>
      <c r="G25" s="126"/>
      <c r="H25" s="126"/>
      <c r="I25" s="126"/>
      <c r="J25" s="43"/>
      <c r="K25" s="130" t="s">
        <v>43</v>
      </c>
      <c r="L25" s="167"/>
      <c r="M25" s="167"/>
    </row>
    <row r="26" spans="1:15" ht="6" customHeight="1" thickBot="1" x14ac:dyDescent="0.25">
      <c r="A26" s="131"/>
      <c r="B26" s="56"/>
      <c r="C26" s="108"/>
      <c r="D26" s="58"/>
      <c r="E26" s="143"/>
      <c r="F26" s="171"/>
      <c r="G26" s="143"/>
      <c r="H26" s="143"/>
      <c r="I26" s="143"/>
      <c r="J26" s="58"/>
      <c r="K26" s="132"/>
      <c r="L26" s="58"/>
      <c r="M26" s="171"/>
    </row>
    <row r="27" spans="1:15" ht="29.25" customHeight="1" thickBot="1" x14ac:dyDescent="0.25">
      <c r="A27" s="95" t="s">
        <v>60</v>
      </c>
      <c r="B27" s="66"/>
      <c r="C27" s="97" t="s">
        <v>109</v>
      </c>
      <c r="D27" s="35">
        <v>119</v>
      </c>
      <c r="E27" s="152">
        <f>D27</f>
        <v>119</v>
      </c>
      <c r="F27" s="38">
        <f>F7</f>
        <v>15</v>
      </c>
      <c r="G27" s="142">
        <f>E27/F27</f>
        <v>7.9333333333333336</v>
      </c>
      <c r="H27" s="155">
        <f>E27*0.5*'Datenerhebung allg'!$B$19</f>
        <v>3.8675000000000002</v>
      </c>
      <c r="I27" s="154">
        <f>H27+G27</f>
        <v>11.800833333333333</v>
      </c>
      <c r="J27" s="43"/>
      <c r="K27" s="133" t="s">
        <v>60</v>
      </c>
      <c r="L27" s="135">
        <v>119</v>
      </c>
      <c r="M27" s="168">
        <f>M7</f>
        <v>15</v>
      </c>
    </row>
    <row r="28" spans="1:15" ht="6" customHeight="1" thickBot="1" x14ac:dyDescent="0.25">
      <c r="A28" s="106"/>
      <c r="B28" s="56"/>
      <c r="C28" s="108"/>
      <c r="D28" s="136"/>
      <c r="E28" s="143"/>
      <c r="F28" s="169"/>
      <c r="G28" s="143"/>
      <c r="H28" s="143"/>
      <c r="I28" s="157"/>
      <c r="J28" s="58"/>
      <c r="K28" s="122"/>
      <c r="L28" s="111"/>
      <c r="M28" s="170"/>
    </row>
    <row r="29" spans="1:15" ht="29.25" customHeight="1" thickBot="1" x14ac:dyDescent="0.25">
      <c r="A29" s="95" t="s">
        <v>61</v>
      </c>
      <c r="B29" s="66"/>
      <c r="C29" s="97" t="s">
        <v>110</v>
      </c>
      <c r="D29" s="35">
        <v>79</v>
      </c>
      <c r="E29" s="152">
        <f>D29</f>
        <v>79</v>
      </c>
      <c r="F29" s="38">
        <f>F7</f>
        <v>15</v>
      </c>
      <c r="G29" s="142">
        <f>E29/F29</f>
        <v>5.2666666666666666</v>
      </c>
      <c r="H29" s="155">
        <f>E29*0.5*'Datenerhebung allg'!$B$19</f>
        <v>2.5674999999999999</v>
      </c>
      <c r="I29" s="154">
        <f>H29+G29</f>
        <v>7.8341666666666665</v>
      </c>
      <c r="J29" s="43"/>
      <c r="K29" s="133" t="s">
        <v>61</v>
      </c>
      <c r="L29" s="135">
        <v>79</v>
      </c>
      <c r="M29" s="168">
        <f>M7</f>
        <v>15</v>
      </c>
    </row>
    <row r="30" spans="1:15" ht="6" customHeight="1" thickBot="1" x14ac:dyDescent="0.25">
      <c r="A30" s="106"/>
      <c r="B30" s="56"/>
      <c r="C30" s="108"/>
      <c r="D30" s="136"/>
      <c r="E30" s="143"/>
      <c r="F30" s="170"/>
      <c r="G30" s="143"/>
      <c r="H30" s="143"/>
      <c r="I30" s="157"/>
      <c r="J30" s="58"/>
      <c r="K30" s="133"/>
      <c r="L30" s="111"/>
      <c r="M30" s="170"/>
    </row>
    <row r="31" spans="1:15" ht="29.25" customHeight="1" thickBot="1" x14ac:dyDescent="0.25">
      <c r="A31" s="95" t="s">
        <v>62</v>
      </c>
      <c r="B31" s="66"/>
      <c r="C31" s="97" t="s">
        <v>111</v>
      </c>
      <c r="D31" s="35">
        <v>79</v>
      </c>
      <c r="E31" s="155">
        <f>D31</f>
        <v>79</v>
      </c>
      <c r="F31" s="177"/>
      <c r="G31" s="66"/>
      <c r="H31" s="66"/>
      <c r="I31" s="154">
        <f>E31</f>
        <v>79</v>
      </c>
      <c r="J31" s="43"/>
      <c r="K31" s="133" t="s">
        <v>62</v>
      </c>
      <c r="L31" s="135">
        <v>79</v>
      </c>
      <c r="M31" s="162"/>
    </row>
    <row r="32" spans="1:15" x14ac:dyDescent="0.2">
      <c r="A32" s="43"/>
      <c r="B32" s="43"/>
      <c r="C32" s="44"/>
      <c r="D32" s="178"/>
      <c r="E32" s="43"/>
      <c r="F32" s="43"/>
      <c r="G32" s="43"/>
      <c r="H32" s="43"/>
      <c r="I32" s="43"/>
      <c r="J32" s="43"/>
      <c r="K32" s="81"/>
      <c r="L32" s="81"/>
      <c r="M32" s="179"/>
      <c r="N32" s="43"/>
      <c r="O32" s="43"/>
    </row>
    <row r="33" spans="1:15" x14ac:dyDescent="0.2">
      <c r="A33" s="43"/>
      <c r="B33" s="43"/>
      <c r="C33" s="44"/>
      <c r="D33" s="43"/>
      <c r="E33" s="43"/>
      <c r="F33" s="43"/>
      <c r="G33" s="43"/>
      <c r="H33" s="43"/>
      <c r="I33" s="43"/>
      <c r="J33" s="43"/>
      <c r="K33" s="81"/>
      <c r="L33" s="81"/>
      <c r="M33" s="81"/>
      <c r="N33" s="43"/>
      <c r="O33" s="43"/>
    </row>
    <row r="34" spans="1:15" x14ac:dyDescent="0.2">
      <c r="A34" s="43"/>
      <c r="B34" s="43"/>
      <c r="C34" s="44"/>
      <c r="D34" s="43"/>
      <c r="E34" s="43"/>
      <c r="F34" s="43"/>
      <c r="G34" s="43"/>
      <c r="H34" s="43"/>
      <c r="I34" s="43"/>
      <c r="J34" s="43"/>
      <c r="K34" s="81"/>
      <c r="L34" s="81"/>
      <c r="M34" s="81"/>
      <c r="N34" s="43"/>
      <c r="O34" s="43"/>
    </row>
    <row r="35" spans="1:15" x14ac:dyDescent="0.2">
      <c r="A35" s="43"/>
      <c r="B35" s="43"/>
      <c r="C35" s="44"/>
      <c r="D35" s="43"/>
      <c r="E35" s="43"/>
      <c r="F35" s="43"/>
      <c r="G35" s="43"/>
      <c r="H35" s="43"/>
      <c r="I35" s="43"/>
      <c r="J35" s="43"/>
    </row>
  </sheetData>
  <sheetProtection password="A16C" sheet="1" objects="1" scenarios="1"/>
  <pageMargins left="1.1811023622047245" right="0.78740157480314965" top="0.98425196850393704" bottom="0.98425196850393704" header="0.51181102362204722" footer="0.51181102362204722"/>
  <pageSetup paperSize="9" scale="75" fitToHeight="2" orientation="landscape" horizontalDpi="300" verticalDpi="300" r:id="rId1"/>
  <headerFooter alignWithMargins="0">
    <oddHeader>&amp;LZentralverband Deutsches Kfz-Gewerbe e.V.&amp;RKalkulationshilfe zur Kostenermittlung einer AU-Prüfung in Kfz-Werkstätten</oddHeader>
    <oddFooter>&amp;LStand: &amp;D&amp;RSeite &amp;P von &amp;N</oddFooter>
  </headerFooter>
  <rowBreaks count="1" manualBreakCount="1">
    <brk id="32" max="9"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Nutzungsbedingungen</vt:lpstr>
      <vt:lpstr>Bedienung</vt:lpstr>
      <vt:lpstr>Ergebnis Werkstatt</vt:lpstr>
      <vt:lpstr>Datenerhebung allg</vt:lpstr>
      <vt:lpstr>Personalkosten</vt:lpstr>
      <vt:lpstr>Werkstattausstattung</vt:lpstr>
      <vt:lpstr>AU-spezifische Sonstige Kosten</vt:lpstr>
      <vt:lpstr>'AU-spezifische Sonstige Kosten'!Druckbereich</vt:lpstr>
      <vt:lpstr>'Datenerhebung allg'!Druckbereich</vt:lpstr>
      <vt:lpstr>'Ergebnis Werkstatt'!Druckbereich</vt:lpstr>
      <vt:lpstr>Personalkosten!Druckbereich</vt:lpstr>
      <vt:lpstr>Werkstattausstattung!Druckbereich</vt:lpstr>
      <vt:lpstr>'AU-spezifische Sonstige Kosten'!Drucktitel</vt:lpstr>
      <vt:lpstr>Werkstattausstattung!Drucktitel</vt:lpstr>
    </vt:vector>
  </TitlesOfParts>
  <Company>ZDK; Bonn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Schmidt</dc:creator>
  <cp:lastModifiedBy>Ellen Schmidt</cp:lastModifiedBy>
  <cp:lastPrinted>2018-05-15T11:36:58Z</cp:lastPrinted>
  <dcterms:created xsi:type="dcterms:W3CDTF">2012-03-09T11:15:09Z</dcterms:created>
  <dcterms:modified xsi:type="dcterms:W3CDTF">2018-06-22T12:24:02Z</dcterms:modified>
</cp:coreProperties>
</file>